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ppgindustriesinc-my.sharepoint.com/personal/cdrum_ppg_com/Documents/Desktop/"/>
    </mc:Choice>
  </mc:AlternateContent>
  <xr:revisionPtr revIDLastSave="57" documentId="8_{0975FC7A-0543-4363-BDA5-C02BC2205A68}" xr6:coauthVersionLast="47" xr6:coauthVersionMax="47" xr10:uidLastSave="{3FC7FF9F-AFE9-40E3-A5B7-4E0014F08D4B}"/>
  <workbookProtection workbookAlgorithmName="SHA-512" workbookHashValue="mC97JoFtV6r3eqw6DXPrLJGWjHsj5jhSCe4TmV+PHWn2JRxOzaKaoMcWdJ3HM/wXvjvZ2BU/X91k76WKO0/bAw==" workbookSaltValue="fif8tDzAx0INoJKp8TX1Ug==" workbookSpinCount="100000" lockStructure="1"/>
  <bookViews>
    <workbookView xWindow="-120" yWindow="-120" windowWidth="25440" windowHeight="15270" tabRatio="691" firstSheet="2" activeTab="7" xr2:uid="{53212DF5-7371-4A71-9B43-5A8700CF5651}"/>
  </bookViews>
  <sheets>
    <sheet name="Introduction" sheetId="11" r:id="rId1"/>
    <sheet name="A - Contact Info" sheetId="14" r:id="rId2"/>
    <sheet name="B - Product Info" sheetId="15" r:id="rId3"/>
    <sheet name="C - Composition " sheetId="18" r:id="rId4"/>
    <sheet name="PPG Declarable Substances" sheetId="46" r:id="rId5"/>
    <sheet name="D - Regulatory Info" sheetId="19" r:id="rId6"/>
    <sheet name="E - Sustainability" sheetId="35" r:id="rId7"/>
    <sheet name="F - Life Cycle Analysis" sheetId="36" r:id="rId8"/>
    <sheet name="G - Attachments" sheetId="20" r:id="rId9"/>
    <sheet name="Translations" sheetId="12" state="hidden" r:id="rId10"/>
    <sheet name="Substances with Addl Questions" sheetId="21" state="hidden" r:id="rId11"/>
    <sheet name="Dropdowns" sheetId="16" state="hidden" r:id="rId12"/>
  </sheets>
  <definedNames>
    <definedName name="_xlnm._FilterDatabase" localSheetId="10" hidden="1">'Substances with Addl Questions'!$A$1:$C$81</definedName>
    <definedName name="_xlnm._FilterDatabase" localSheetId="9" hidden="1">Translations!#REF!</definedName>
    <definedName name="BiocideRegENG" localSheetId="6">Table7[English]</definedName>
    <definedName name="BiocideRegENG">Table7[English]</definedName>
    <definedName name="CASwAddlQuestions" localSheetId="6">Table5[]</definedName>
    <definedName name="CASwAddlQuestions">Table5[]</definedName>
    <definedName name="ChemInvENG" localSheetId="6">Table8[English]</definedName>
    <definedName name="ChemInvENG">Table8[English]</definedName>
    <definedName name="DropDownBiocideRegENG" localSheetId="6">Table7[English]</definedName>
    <definedName name="DropDownBiocideRegENG">Table7[English]</definedName>
    <definedName name="DropDownBiocideTRANS" localSheetId="6">Table7[Translation Concatenate]</definedName>
    <definedName name="DropDownBiocideTRANS">Table7[Translation Concatenate]</definedName>
    <definedName name="DropDownChemInvCAENG" localSheetId="6">Table8[English]</definedName>
    <definedName name="DropDownChemInvCAENG">Table8[English]</definedName>
    <definedName name="DropDownChemInvCATRANS" localSheetId="6">Table8[Translation Concatenate]</definedName>
    <definedName name="DropDownChemInvCATRANS">Table8[Translation Concatenate]</definedName>
    <definedName name="DropDownChemInvEUENG" localSheetId="6">Table9[English]</definedName>
    <definedName name="DropDownChemInvEUENG">Table9[English]</definedName>
    <definedName name="DropDownChemInvEUTRANS" localSheetId="6">Table9[Translation Concatenate]</definedName>
    <definedName name="DropDownChemInvEUTRANS">Table9[Translation Concatenate]</definedName>
    <definedName name="DropDownChemInvSTDENG" localSheetId="6">Table10[English]</definedName>
    <definedName name="DropDownChemInvSTDENG">Table10[English]</definedName>
    <definedName name="DropDownChemInvSTDTRANS" localSheetId="6">Table10[Translation Concatenate]</definedName>
    <definedName name="DropDownChemInvSTDTRANS">Table10[Translation Concatenate]</definedName>
    <definedName name="DropDownChemInvUSENG" localSheetId="6">Table925[English]</definedName>
    <definedName name="DropDownChemInvUSENG">Table925[English]</definedName>
    <definedName name="DropDownChemInvUSTRANS" localSheetId="6">Table925[Translation Concatenate]</definedName>
    <definedName name="DropDownChemInvUSTRANS">Table925[Translation Concatenate]</definedName>
    <definedName name="DropDownComponentTypeENG" localSheetId="6">Table11[English]</definedName>
    <definedName name="DropDownComponentTypeENG">Table11[English]</definedName>
    <definedName name="DropDownComponentTypeTRANS" localSheetId="6">Table11[Translation Concatenate]</definedName>
    <definedName name="DropDownComponentTypeTRANS">Table11[Translation Concatenate]</definedName>
    <definedName name="DropDownDensityENG" localSheetId="6">Table12[English]</definedName>
    <definedName name="DropDownDensityENG">Table12[English]</definedName>
    <definedName name="DropDownDensityTRANS" localSheetId="6">Table12[Translation Concatenate]</definedName>
    <definedName name="DropDownDensityTRANS">Table12[Translation Concatenate]</definedName>
    <definedName name="DropDownFlashPointMethENG" localSheetId="6">Table13[English]</definedName>
    <definedName name="DropDownFlashPointMethENG">Table13[English]</definedName>
    <definedName name="DropDownFlashPointMethTRANS" localSheetId="6">Table13[Translation Concatenate]</definedName>
    <definedName name="DropDownFlashPointMethTRANS">Table13[Translation Concatenate]</definedName>
    <definedName name="DropDownImpurityENG" localSheetId="6">Table14[English]</definedName>
    <definedName name="DropDownImpurityENG">Table14[English]</definedName>
    <definedName name="DropDownImpurityTRANS" localSheetId="6">Table14[Translation Concatenate]</definedName>
    <definedName name="DropDownImpurityTRANS">Table14[Translation Concatenate]</definedName>
    <definedName name="DropDownLCADeclaration">Table203132[English]</definedName>
    <definedName name="DropDownLCAShipOption">Table20313233[English]</definedName>
    <definedName name="DropDownNanoBondENG" localSheetId="6">Table2026[English]</definedName>
    <definedName name="DropDownNanoBondENG">Table2026[English]</definedName>
    <definedName name="DropDownNanoBondTRANS" localSheetId="6">Table2026[Translation Concatenate]</definedName>
    <definedName name="DropDownNanoBondTRANS">Table2026[Translation Concatenate]</definedName>
    <definedName name="DropDownNanoCompENG" localSheetId="6">Table202627282930[English]</definedName>
    <definedName name="DropDownNanoCompENG">Table202627282930[English]</definedName>
    <definedName name="DropDownNanoCompTRANS" localSheetId="6">Table202627282930[Translation Concatenate]</definedName>
    <definedName name="DropDownNanoCompTRANS">Table202627282930[Translation Concatenate]</definedName>
    <definedName name="DropDownNanoDustENG" localSheetId="6">Table202627[English]</definedName>
    <definedName name="DropDownNanoDustENG">Table202627[English]</definedName>
    <definedName name="DropDownNanoDustTRANS" localSheetId="6">Table202627[Translation Concatenate]</definedName>
    <definedName name="DropDownNanoDustTRANS">Table202627[Translation Concatenate]</definedName>
    <definedName name="DropDownNanoPartSizeENG" localSheetId="6">Table2026272829[English]</definedName>
    <definedName name="DropDownNanoPartSizeENG">Table2026272829[English]</definedName>
    <definedName name="DropDownNanoPartSizeTRANS" localSheetId="6">Table2026272829[Translation Concatenate]</definedName>
    <definedName name="DropDownNanoPartSizeTRANS">Table2026272829[Translation Concatenate]</definedName>
    <definedName name="DropDownNanoShapeENG" localSheetId="6">Table2024[English]</definedName>
    <definedName name="DropDownNanoShapeENG">Table2024[English]</definedName>
    <definedName name="DropDownNanoShapeTRANS" localSheetId="6">Table2024[Translation Concatenate]</definedName>
    <definedName name="DropDownNanoShapeTRANS">Table2024[Translation Concatenate]</definedName>
    <definedName name="DropDownNanoSurfENG" localSheetId="6">Table20262728[English]</definedName>
    <definedName name="DropDownNanoSurfENG">Table20262728[English]</definedName>
    <definedName name="DropDownNanoSurfTRANS" localSheetId="6">Table20262728[Translation Concatenate]</definedName>
    <definedName name="DropDownNanoSurfTRANS">Table20262728[Translation Concatenate]</definedName>
    <definedName name="DropDownPhysicalDescENG" localSheetId="6">Table15[English]</definedName>
    <definedName name="DropDownPhysicalDescENG">Table15[English]</definedName>
    <definedName name="DropDownPhysicalDescTRANS" localSheetId="6">Table15[Translation Concatenate]</definedName>
    <definedName name="DropDownPhysicalDescTRANS">Table15[Translation Concatenate]</definedName>
    <definedName name="DropDownPhysStateENG" localSheetId="6">Table16[English]</definedName>
    <definedName name="DropDownPhysStateENG">Table16[English]</definedName>
    <definedName name="DropDownPhysStateTRANS" localSheetId="6">Table16[Translation Concatenate]</definedName>
    <definedName name="DropDownPhysStateTRANS">Table16[Translation Concatenate]</definedName>
    <definedName name="DropDownShelfLifeENG" localSheetId="6">Table18[English]</definedName>
    <definedName name="DropDownShelfLifeENG">Table18[English]</definedName>
    <definedName name="DropDownShelfLifeTRANS" localSheetId="6">Table18[Translation Concatenate]</definedName>
    <definedName name="DropDownShelfLifeTRANS">Table18[Translation Concatenate]</definedName>
    <definedName name="DropDownTempENG" localSheetId="6">Table19[English]</definedName>
    <definedName name="DropDownTempENG">Table19[English]</definedName>
    <definedName name="DropDownTempTRANS" localSheetId="6">Table19[Translation Concatenate]</definedName>
    <definedName name="DropDownTempTRANS">Table19[Translation Concatenate]</definedName>
    <definedName name="DropDownYesNoENG" localSheetId="6">Table20[English]</definedName>
    <definedName name="DropDownYesNoENG">Table20[English]</definedName>
    <definedName name="DropDownYesNoTRANS" localSheetId="6">Table20[Translation Concatenate]</definedName>
    <definedName name="DropDownYesNoTRANS">Table20[Translation Concatenate]</definedName>
    <definedName name="PARTA">'A - Contact Info'!$A$3</definedName>
    <definedName name="PARTB">'A - Contact Info'!$A$67</definedName>
    <definedName name="PARTC">'B - Product Info'!$A$3</definedName>
    <definedName name="PARTDCOMP" localSheetId="6">'C - Composition '!#REF!</definedName>
    <definedName name="PARTDCOMP">'C - Composition '!#REF!</definedName>
    <definedName name="PARTDTRACE" localSheetId="6">#REF!</definedName>
    <definedName name="PARTDTRACE">#REF!</definedName>
    <definedName name="PARTEREG">'D - Regulatory Info'!$A$3</definedName>
    <definedName name="PARTFATTACH">'G - Attachments'!$A$3</definedName>
    <definedName name="_xlnm.Print_Area" localSheetId="1">'A - Contact Info'!$A$1:$T$90</definedName>
    <definedName name="_xlnm.Print_Area" localSheetId="2">'B - Product Info'!$A$1:$T$129</definedName>
    <definedName name="_xlnm.Print_Area" localSheetId="3">'C - Composition '!$A$1:$E$97</definedName>
    <definedName name="_xlnm.Print_Area" localSheetId="5">'D - Regulatory Info'!$A$1:$T$140</definedName>
    <definedName name="_xlnm.Print_Area" localSheetId="6">'E - Sustainability'!$A$1:$F$76</definedName>
    <definedName name="_xlnm.Print_Area" localSheetId="7">'F - Life Cycle Analysis'!$A$1:$H$141</definedName>
    <definedName name="_xlnm.Print_Area" localSheetId="8">'G - Attachments'!$A$1:$T$45</definedName>
    <definedName name="_xlnm.Print_Area" localSheetId="0">Introduction!$A$1:$U$31</definedName>
    <definedName name="_xlnm.Print_Area" localSheetId="4">'PPG Declarable Substances'!$I$1</definedName>
    <definedName name="_xlnm.Print_Titles" localSheetId="1">'A - Contact Info'!$1:$5</definedName>
    <definedName name="_xlnm.Print_Titles" localSheetId="2">'B - Product Info'!$1:$5</definedName>
    <definedName name="_xlnm.Print_Titles" localSheetId="3">'C - Composition '!$1:$4</definedName>
    <definedName name="_xlnm.Print_Titles" localSheetId="5">'D - Regulatory Info'!$1:$5</definedName>
    <definedName name="_xlnm.Print_Titles" localSheetId="6">'E - Sustainability'!$1:$5</definedName>
    <definedName name="_xlnm.Print_Titles" localSheetId="7">'F - Life Cycle Analysis'!$1:$4</definedName>
    <definedName name="_xlnm.Print_Titles" localSheetId="8">'G - Attachments'!$1:$5</definedName>
    <definedName name="_xlnm.Print_Titles" localSheetId="0">Introduction!$1:$2</definedName>
    <definedName name="RSLtbl" localSheetId="6">#REF!</definedName>
    <definedName name="RSLtbl">#REF!</definedName>
    <definedName name="TranslationTable" localSheetId="6">Table2[]</definedName>
    <definedName name="TranslationTable">Table2[]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6" l="1"/>
  <c r="U22" i="19"/>
  <c r="B148" i="15"/>
  <c r="B22" i="14"/>
  <c r="H99" i="16"/>
  <c r="H100" i="16"/>
  <c r="H101" i="16"/>
  <c r="G99" i="16"/>
  <c r="G100" i="16"/>
  <c r="G101" i="16"/>
  <c r="C267" i="16"/>
  <c r="B158" i="15"/>
  <c r="B156" i="15"/>
  <c r="B154" i="15"/>
  <c r="E146" i="15"/>
  <c r="E144" i="15"/>
  <c r="D142" i="15"/>
  <c r="D140" i="15"/>
  <c r="B138" i="15"/>
  <c r="B136" i="15"/>
  <c r="B133" i="15"/>
  <c r="B131" i="15"/>
  <c r="A14" i="19"/>
  <c r="C283" i="16"/>
  <c r="D283" i="16" s="1"/>
  <c r="C273" i="16"/>
  <c r="D273" i="16" s="1"/>
  <c r="C274" i="16"/>
  <c r="D274" i="16" s="1"/>
  <c r="C275" i="16"/>
  <c r="D275" i="16" s="1"/>
  <c r="C276" i="16"/>
  <c r="D276" i="16" s="1"/>
  <c r="C277" i="16"/>
  <c r="D277" i="16" s="1"/>
  <c r="C278" i="16"/>
  <c r="D278" i="16" s="1"/>
  <c r="C279" i="16"/>
  <c r="D279" i="16" s="1"/>
  <c r="C280" i="16"/>
  <c r="D280" i="16" s="1"/>
  <c r="C281" i="16"/>
  <c r="D281" i="16" s="1"/>
  <c r="C282" i="16"/>
  <c r="D282" i="16" s="1"/>
  <c r="F2" i="46"/>
  <c r="F3" i="46"/>
  <c r="F4" i="46"/>
  <c r="F5" i="46"/>
  <c r="F6" i="46"/>
  <c r="F7" i="46"/>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38" i="46"/>
  <c r="F39" i="46"/>
  <c r="F40" i="46"/>
  <c r="F41" i="46"/>
  <c r="F42" i="46"/>
  <c r="F43" i="46"/>
  <c r="F44" i="46"/>
  <c r="F45" i="46"/>
  <c r="F46" i="46"/>
  <c r="F47" i="46"/>
  <c r="F48" i="46"/>
  <c r="F49" i="46"/>
  <c r="F50" i="46"/>
  <c r="F51" i="46"/>
  <c r="F52" i="46"/>
  <c r="F53" i="46"/>
  <c r="F54" i="46"/>
  <c r="F55" i="46"/>
  <c r="F56" i="46"/>
  <c r="F57" i="46"/>
  <c r="F58" i="46"/>
  <c r="F59" i="46"/>
  <c r="F60" i="46"/>
  <c r="F61" i="46"/>
  <c r="F62" i="46"/>
  <c r="F63" i="46"/>
  <c r="F64" i="46"/>
  <c r="F65" i="46"/>
  <c r="F66" i="46"/>
  <c r="F67" i="46"/>
  <c r="F68" i="46"/>
  <c r="F69" i="46"/>
  <c r="F70" i="46"/>
  <c r="F71" i="46"/>
  <c r="F72" i="46"/>
  <c r="F73" i="46"/>
  <c r="F74" i="46"/>
  <c r="F75" i="46"/>
  <c r="F76" i="46"/>
  <c r="F77" i="46"/>
  <c r="F78" i="46"/>
  <c r="F79" i="46"/>
  <c r="F80" i="46"/>
  <c r="F81" i="46"/>
  <c r="F82" i="46"/>
  <c r="F83" i="46"/>
  <c r="F84" i="46"/>
  <c r="F85" i="46"/>
  <c r="F86" i="46"/>
  <c r="F87" i="46"/>
  <c r="F88" i="46"/>
  <c r="F89" i="46"/>
  <c r="F90" i="46"/>
  <c r="F91" i="46"/>
  <c r="F92" i="46"/>
  <c r="F93" i="46"/>
  <c r="F94" i="46"/>
  <c r="F95" i="46"/>
  <c r="F96" i="46"/>
  <c r="F97" i="46"/>
  <c r="F98" i="46"/>
  <c r="F99" i="46"/>
  <c r="F100" i="46"/>
  <c r="F101" i="46"/>
  <c r="F102" i="46"/>
  <c r="F103" i="46"/>
  <c r="F104" i="46"/>
  <c r="F105" i="46"/>
  <c r="F106" i="46"/>
  <c r="F107" i="46"/>
  <c r="F108" i="46"/>
  <c r="F109" i="46"/>
  <c r="F110" i="46"/>
  <c r="F111" i="46"/>
  <c r="F112" i="46"/>
  <c r="F113" i="46"/>
  <c r="F114" i="46"/>
  <c r="F115" i="46"/>
  <c r="F116" i="46"/>
  <c r="F117" i="46"/>
  <c r="F118" i="46"/>
  <c r="F119" i="46"/>
  <c r="F120" i="46"/>
  <c r="F121" i="46"/>
  <c r="F122" i="46"/>
  <c r="F123" i="46"/>
  <c r="F124" i="46"/>
  <c r="F125" i="46"/>
  <c r="F126" i="46"/>
  <c r="F127" i="46"/>
  <c r="F128" i="46"/>
  <c r="F129" i="46"/>
  <c r="F130" i="46"/>
  <c r="F131" i="46"/>
  <c r="F132" i="46"/>
  <c r="F133" i="46"/>
  <c r="F134" i="46"/>
  <c r="F135" i="46"/>
  <c r="F136" i="46"/>
  <c r="F137" i="46"/>
  <c r="F138" i="46"/>
  <c r="F139" i="46"/>
  <c r="F140" i="46"/>
  <c r="F141" i="46"/>
  <c r="F142" i="46"/>
  <c r="F143" i="46"/>
  <c r="F144" i="46"/>
  <c r="F145" i="46"/>
  <c r="F146" i="46"/>
  <c r="F147" i="46"/>
  <c r="F148" i="46"/>
  <c r="F149" i="46"/>
  <c r="F150" i="46"/>
  <c r="F151" i="46"/>
  <c r="F152" i="46"/>
  <c r="F153" i="46"/>
  <c r="F154" i="46"/>
  <c r="F155" i="46"/>
  <c r="F156" i="46"/>
  <c r="F157" i="46"/>
  <c r="F158" i="46"/>
  <c r="F159" i="46"/>
  <c r="F160" i="46"/>
  <c r="F161" i="46"/>
  <c r="F162" i="46"/>
  <c r="F163" i="46"/>
  <c r="F164" i="46"/>
  <c r="F165" i="46"/>
  <c r="F166" i="46"/>
  <c r="F167" i="46"/>
  <c r="F168" i="46"/>
  <c r="F169" i="46"/>
  <c r="F170" i="46"/>
  <c r="F171" i="46"/>
  <c r="F172" i="46"/>
  <c r="F173" i="46"/>
  <c r="F174" i="46"/>
  <c r="F175" i="46"/>
  <c r="F176" i="46"/>
  <c r="F177" i="46"/>
  <c r="F178" i="46"/>
  <c r="F179" i="46"/>
  <c r="F180" i="46"/>
  <c r="F181" i="46"/>
  <c r="F182" i="46"/>
  <c r="F183" i="46"/>
  <c r="F184" i="46"/>
  <c r="F185" i="46"/>
  <c r="F186" i="46"/>
  <c r="F187" i="46"/>
  <c r="F188" i="46"/>
  <c r="F189" i="46"/>
  <c r="F190" i="46"/>
  <c r="F191" i="46"/>
  <c r="F192" i="46"/>
  <c r="F193" i="46"/>
  <c r="F194" i="46"/>
  <c r="F195" i="46"/>
  <c r="F196" i="46"/>
  <c r="F197" i="46"/>
  <c r="F198" i="46"/>
  <c r="F199" i="46"/>
  <c r="F200" i="46"/>
  <c r="F201" i="46"/>
  <c r="F202" i="46"/>
  <c r="F203" i="46"/>
  <c r="F204" i="46"/>
  <c r="F205" i="46"/>
  <c r="F206" i="46"/>
  <c r="F207" i="46"/>
  <c r="F208" i="46"/>
  <c r="F209" i="46"/>
  <c r="F210" i="46"/>
  <c r="F211" i="46"/>
  <c r="F212" i="46"/>
  <c r="F213" i="46"/>
  <c r="F214" i="46"/>
  <c r="F215" i="46"/>
  <c r="F216" i="46"/>
  <c r="F217" i="46"/>
  <c r="F218" i="46"/>
  <c r="F219" i="46"/>
  <c r="F220" i="46"/>
  <c r="F221" i="46"/>
  <c r="F222" i="46"/>
  <c r="F223" i="46"/>
  <c r="F224" i="46"/>
  <c r="F225" i="46"/>
  <c r="F226" i="46"/>
  <c r="F227" i="46"/>
  <c r="F228" i="46"/>
  <c r="F229" i="46"/>
  <c r="F230" i="46"/>
  <c r="F231" i="46"/>
  <c r="F232" i="46"/>
  <c r="F233" i="46"/>
  <c r="F234" i="46"/>
  <c r="F235" i="46"/>
  <c r="F236" i="46"/>
  <c r="F237" i="46"/>
  <c r="F238" i="46"/>
  <c r="F239" i="46"/>
  <c r="F240" i="46"/>
  <c r="F241" i="46"/>
  <c r="F242" i="46"/>
  <c r="F243" i="46"/>
  <c r="F244" i="46"/>
  <c r="F245" i="46"/>
  <c r="F246" i="46"/>
  <c r="F247" i="46"/>
  <c r="F248" i="46"/>
  <c r="F249" i="46"/>
  <c r="F250" i="46"/>
  <c r="F251" i="46"/>
  <c r="F252" i="46"/>
  <c r="F253" i="46"/>
  <c r="F254" i="46"/>
  <c r="F255" i="46"/>
  <c r="F256" i="46"/>
  <c r="F257" i="46"/>
  <c r="F258" i="46"/>
  <c r="F259" i="46"/>
  <c r="F260" i="46"/>
  <c r="F261" i="46"/>
  <c r="F262" i="46"/>
  <c r="F263" i="46"/>
  <c r="F264" i="46"/>
  <c r="F265" i="46"/>
  <c r="F266" i="46"/>
  <c r="F267" i="46"/>
  <c r="F268" i="46"/>
  <c r="F269" i="46"/>
  <c r="F270" i="46"/>
  <c r="F271" i="46"/>
  <c r="F272" i="46"/>
  <c r="F273" i="46"/>
  <c r="F274" i="46"/>
  <c r="F275" i="46"/>
  <c r="F276" i="46"/>
  <c r="F277" i="46"/>
  <c r="F278" i="46"/>
  <c r="F279" i="46"/>
  <c r="F280" i="46"/>
  <c r="F281" i="46"/>
  <c r="F282" i="46"/>
  <c r="F283" i="46"/>
  <c r="F284" i="46"/>
  <c r="F285" i="46"/>
  <c r="F286" i="46"/>
  <c r="F287" i="46"/>
  <c r="F288" i="46"/>
  <c r="F289" i="46"/>
  <c r="F290" i="46"/>
  <c r="F291" i="46"/>
  <c r="F292" i="46"/>
  <c r="F293" i="46"/>
  <c r="F294" i="46"/>
  <c r="F295" i="46"/>
  <c r="F296" i="46"/>
  <c r="F297" i="46"/>
  <c r="F298" i="46"/>
  <c r="F299" i="46"/>
  <c r="F300" i="46"/>
  <c r="F301" i="46"/>
  <c r="F302" i="46"/>
  <c r="F303" i="46"/>
  <c r="F304" i="46"/>
  <c r="F305" i="46"/>
  <c r="F306" i="46"/>
  <c r="F307" i="46"/>
  <c r="F308" i="46"/>
  <c r="F309" i="46"/>
  <c r="F310" i="46"/>
  <c r="F311" i="46"/>
  <c r="F312" i="46"/>
  <c r="F313" i="46"/>
  <c r="F314" i="46"/>
  <c r="F315" i="46"/>
  <c r="F316" i="46"/>
  <c r="F317" i="46"/>
  <c r="F318" i="46"/>
  <c r="F319" i="46"/>
  <c r="F320" i="46"/>
  <c r="F321" i="46"/>
  <c r="F322" i="46"/>
  <c r="F323" i="46"/>
  <c r="F324" i="46"/>
  <c r="F325" i="46"/>
  <c r="F326" i="46"/>
  <c r="F327" i="46"/>
  <c r="F328" i="46"/>
  <c r="F329" i="46"/>
  <c r="F330" i="46"/>
  <c r="F331" i="46"/>
  <c r="F332" i="46"/>
  <c r="F333" i="46"/>
  <c r="F334" i="46"/>
  <c r="F335" i="46"/>
  <c r="F336" i="46"/>
  <c r="F337" i="46"/>
  <c r="F338" i="46"/>
  <c r="F339" i="46"/>
  <c r="F340" i="46"/>
  <c r="F341" i="46"/>
  <c r="F342" i="46"/>
  <c r="F343" i="46"/>
  <c r="F344" i="46"/>
  <c r="F345" i="46"/>
  <c r="F346" i="46"/>
  <c r="F347" i="46"/>
  <c r="F348" i="46"/>
  <c r="F349" i="46"/>
  <c r="F350" i="46"/>
  <c r="F351" i="46"/>
  <c r="F352" i="46"/>
  <c r="F353" i="46"/>
  <c r="F354" i="46"/>
  <c r="F355" i="46"/>
  <c r="F356" i="46"/>
  <c r="F357" i="46"/>
  <c r="F358" i="46"/>
  <c r="F359" i="46"/>
  <c r="F360" i="46"/>
  <c r="F361" i="46"/>
  <c r="F362" i="46"/>
  <c r="F363" i="46"/>
  <c r="F364" i="46"/>
  <c r="F365" i="46"/>
  <c r="F366" i="46"/>
  <c r="F367" i="46"/>
  <c r="F368" i="46"/>
  <c r="F369" i="46"/>
  <c r="F370" i="46"/>
  <c r="F371" i="46"/>
  <c r="F372" i="46"/>
  <c r="F373" i="46"/>
  <c r="F374" i="46"/>
  <c r="F375" i="46"/>
  <c r="F376" i="46"/>
  <c r="F377" i="46"/>
  <c r="F378" i="46"/>
  <c r="F379" i="46"/>
  <c r="F380" i="46"/>
  <c r="F381" i="46"/>
  <c r="F382" i="46"/>
  <c r="F383" i="46"/>
  <c r="F384" i="46"/>
  <c r="F385" i="46"/>
  <c r="F386" i="46"/>
  <c r="F387" i="46"/>
  <c r="F388" i="46"/>
  <c r="F389" i="46"/>
  <c r="F390" i="46"/>
  <c r="F391" i="46"/>
  <c r="F392" i="46"/>
  <c r="F393" i="46"/>
  <c r="F394" i="46"/>
  <c r="F395" i="46"/>
  <c r="F396" i="46"/>
  <c r="F397" i="46"/>
  <c r="F398" i="46"/>
  <c r="F399" i="46"/>
  <c r="F400" i="46"/>
  <c r="F401" i="46"/>
  <c r="F402" i="46"/>
  <c r="F403" i="46"/>
  <c r="F404" i="46"/>
  <c r="F405" i="46"/>
  <c r="F406" i="46"/>
  <c r="F407" i="46"/>
  <c r="F408" i="46"/>
  <c r="F409" i="46"/>
  <c r="F410" i="46"/>
  <c r="F411" i="46"/>
  <c r="F412" i="46"/>
  <c r="F413" i="46"/>
  <c r="F414" i="46"/>
  <c r="F415" i="46"/>
  <c r="F416" i="46"/>
  <c r="F417" i="46"/>
  <c r="F418" i="46"/>
  <c r="F419" i="46"/>
  <c r="F420" i="46"/>
  <c r="F421" i="46"/>
  <c r="F422" i="46"/>
  <c r="F423" i="46"/>
  <c r="F424" i="46"/>
  <c r="F425" i="46"/>
  <c r="F426" i="46"/>
  <c r="F427" i="46"/>
  <c r="F428" i="46"/>
  <c r="F429" i="46"/>
  <c r="F430" i="46"/>
  <c r="F431" i="46"/>
  <c r="F432" i="46"/>
  <c r="F433" i="46"/>
  <c r="F434" i="46"/>
  <c r="F435" i="46"/>
  <c r="F436" i="46"/>
  <c r="F437" i="46"/>
  <c r="F438" i="46"/>
  <c r="F439" i="46"/>
  <c r="F440" i="46"/>
  <c r="F441" i="46"/>
  <c r="F442" i="46"/>
  <c r="F443" i="46"/>
  <c r="F444" i="46"/>
  <c r="F445" i="46"/>
  <c r="F446" i="46"/>
  <c r="F447" i="46"/>
  <c r="F448" i="46"/>
  <c r="F449" i="46"/>
  <c r="F450" i="46"/>
  <c r="F451" i="46"/>
  <c r="F452" i="46"/>
  <c r="F453" i="46"/>
  <c r="F454" i="46"/>
  <c r="F455" i="46"/>
  <c r="F456" i="46"/>
  <c r="F457" i="46"/>
  <c r="F458" i="46"/>
  <c r="F459" i="46"/>
  <c r="F460" i="46"/>
  <c r="F461" i="46"/>
  <c r="F462" i="46"/>
  <c r="F463" i="46"/>
  <c r="F464" i="46"/>
  <c r="F465" i="46"/>
  <c r="F466" i="46"/>
  <c r="F467" i="46"/>
  <c r="F468" i="46"/>
  <c r="F469" i="46"/>
  <c r="F470" i="46"/>
  <c r="F471" i="46"/>
  <c r="F472" i="46"/>
  <c r="F473" i="46"/>
  <c r="F474" i="46"/>
  <c r="F475" i="46"/>
  <c r="F476" i="46"/>
  <c r="F477" i="46"/>
  <c r="F478" i="46"/>
  <c r="F479" i="46"/>
  <c r="F480" i="46"/>
  <c r="F481" i="46"/>
  <c r="F482" i="46"/>
  <c r="F483" i="46"/>
  <c r="F484" i="46"/>
  <c r="F485" i="46"/>
  <c r="F486" i="46"/>
  <c r="F487" i="46"/>
  <c r="F488" i="46"/>
  <c r="F489" i="46"/>
  <c r="F490" i="46"/>
  <c r="F491" i="46"/>
  <c r="F492" i="46"/>
  <c r="F493" i="46"/>
  <c r="F494" i="46"/>
  <c r="F495" i="46"/>
  <c r="F496" i="46"/>
  <c r="F497" i="46"/>
  <c r="F498" i="46"/>
  <c r="F499" i="46"/>
  <c r="F500" i="46"/>
  <c r="F501" i="46"/>
  <c r="F502" i="46"/>
  <c r="F503" i="46"/>
  <c r="F504" i="46"/>
  <c r="F505" i="46"/>
  <c r="F506" i="46"/>
  <c r="F507" i="46"/>
  <c r="F508" i="46"/>
  <c r="F509" i="46"/>
  <c r="F510" i="46"/>
  <c r="F511" i="46"/>
  <c r="F512" i="46"/>
  <c r="F513" i="46"/>
  <c r="F514" i="46"/>
  <c r="F515" i="46"/>
  <c r="F516" i="46"/>
  <c r="F517" i="46"/>
  <c r="F518" i="46"/>
  <c r="F519" i="46"/>
  <c r="F520" i="46"/>
  <c r="F521" i="46"/>
  <c r="F522" i="46"/>
  <c r="F523" i="46"/>
  <c r="F524" i="46"/>
  <c r="F525" i="46"/>
  <c r="F526" i="46"/>
  <c r="F527" i="46"/>
  <c r="F528" i="46"/>
  <c r="F529" i="46"/>
  <c r="F530" i="46"/>
  <c r="F531" i="46"/>
  <c r="F532" i="46"/>
  <c r="F533" i="46"/>
  <c r="F534" i="46"/>
  <c r="F535" i="46"/>
  <c r="F536" i="46"/>
  <c r="F537" i="46"/>
  <c r="F538" i="46"/>
  <c r="F539" i="46"/>
  <c r="F540" i="46"/>
  <c r="F541" i="46"/>
  <c r="F542" i="46"/>
  <c r="F543" i="46"/>
  <c r="F544" i="46"/>
  <c r="F545" i="46"/>
  <c r="F546" i="46"/>
  <c r="F547" i="46"/>
  <c r="F548" i="46"/>
  <c r="F549" i="46"/>
  <c r="F550" i="46"/>
  <c r="F551" i="46"/>
  <c r="F552" i="46"/>
  <c r="F553" i="46"/>
  <c r="F554" i="46"/>
  <c r="F555" i="46"/>
  <c r="F556" i="46"/>
  <c r="F557" i="46"/>
  <c r="F558" i="46"/>
  <c r="F559" i="46"/>
  <c r="F560" i="46"/>
  <c r="F561" i="46"/>
  <c r="F562" i="46"/>
  <c r="F563" i="46"/>
  <c r="F564" i="46"/>
  <c r="F565" i="46"/>
  <c r="F566" i="46"/>
  <c r="F567" i="46"/>
  <c r="F568" i="46"/>
  <c r="F569" i="46"/>
  <c r="F570" i="46"/>
  <c r="F571" i="46"/>
  <c r="F572" i="46"/>
  <c r="F573" i="46"/>
  <c r="F574" i="46"/>
  <c r="F575" i="46"/>
  <c r="F576" i="46"/>
  <c r="F577" i="46"/>
  <c r="F578" i="46"/>
  <c r="F579" i="46"/>
  <c r="F580" i="46"/>
  <c r="F581" i="46"/>
  <c r="F582" i="46"/>
  <c r="F583" i="46"/>
  <c r="F584" i="46"/>
  <c r="F585" i="46"/>
  <c r="F586" i="46"/>
  <c r="F587" i="46"/>
  <c r="F588" i="46"/>
  <c r="F589" i="46"/>
  <c r="F590" i="46"/>
  <c r="F591" i="46"/>
  <c r="F592" i="46"/>
  <c r="F593" i="46"/>
  <c r="F594" i="46"/>
  <c r="F595" i="46"/>
  <c r="F596" i="46"/>
  <c r="F597" i="46"/>
  <c r="F598" i="46"/>
  <c r="F599" i="46"/>
  <c r="F600" i="46"/>
  <c r="F601" i="46"/>
  <c r="F602" i="46"/>
  <c r="F603" i="46"/>
  <c r="F604" i="46"/>
  <c r="F605" i="46"/>
  <c r="F606" i="46"/>
  <c r="F607" i="46"/>
  <c r="F608" i="46"/>
  <c r="F609" i="46"/>
  <c r="F610" i="46"/>
  <c r="F611" i="46"/>
  <c r="F612" i="46"/>
  <c r="F613" i="46"/>
  <c r="F614" i="46"/>
  <c r="F615" i="46"/>
  <c r="F616" i="46"/>
  <c r="F617" i="46"/>
  <c r="F618" i="46"/>
  <c r="F619" i="46"/>
  <c r="F620" i="46"/>
  <c r="F621" i="46"/>
  <c r="F622" i="46"/>
  <c r="F623" i="46"/>
  <c r="F624" i="46"/>
  <c r="F625" i="46"/>
  <c r="F626" i="46"/>
  <c r="F627" i="46"/>
  <c r="F628" i="46"/>
  <c r="F629" i="46"/>
  <c r="F630" i="46"/>
  <c r="F631" i="46"/>
  <c r="F632" i="46"/>
  <c r="F633" i="46"/>
  <c r="F634" i="46"/>
  <c r="F635" i="46"/>
  <c r="F636" i="46"/>
  <c r="F637" i="46"/>
  <c r="F638" i="46"/>
  <c r="F639" i="46"/>
  <c r="F640" i="46"/>
  <c r="F641" i="46"/>
  <c r="F642" i="46"/>
  <c r="F643" i="46"/>
  <c r="F644" i="46"/>
  <c r="F645" i="46"/>
  <c r="F646" i="46"/>
  <c r="F647" i="46"/>
  <c r="F648" i="46"/>
  <c r="F649" i="46"/>
  <c r="F650" i="46"/>
  <c r="F651" i="46"/>
  <c r="F652" i="46"/>
  <c r="F653" i="46"/>
  <c r="F654" i="46"/>
  <c r="F655" i="46"/>
  <c r="F656" i="46"/>
  <c r="F657" i="46"/>
  <c r="F658" i="46"/>
  <c r="F659" i="46"/>
  <c r="F660" i="46"/>
  <c r="F661" i="46"/>
  <c r="F662" i="46"/>
  <c r="F663" i="46"/>
  <c r="F664" i="46"/>
  <c r="F665" i="46"/>
  <c r="F666" i="46"/>
  <c r="F667" i="46"/>
  <c r="F668" i="46"/>
  <c r="F669" i="46"/>
  <c r="F670" i="46"/>
  <c r="F671" i="46"/>
  <c r="F672" i="46"/>
  <c r="F673" i="46"/>
  <c r="F674" i="46"/>
  <c r="F675" i="46"/>
  <c r="F676" i="46"/>
  <c r="F677" i="46"/>
  <c r="F678" i="46"/>
  <c r="F679" i="46"/>
  <c r="F680" i="46"/>
  <c r="F681" i="46"/>
  <c r="F682" i="46"/>
  <c r="F683" i="46"/>
  <c r="F684" i="46"/>
  <c r="F685" i="46"/>
  <c r="F686" i="46"/>
  <c r="F687" i="46"/>
  <c r="F688" i="46"/>
  <c r="F689" i="46"/>
  <c r="F690" i="46"/>
  <c r="F691" i="46"/>
  <c r="F692" i="46"/>
  <c r="F693" i="46"/>
  <c r="F694" i="46"/>
  <c r="F695" i="46"/>
  <c r="F696" i="46"/>
  <c r="F697" i="46"/>
  <c r="F698" i="46"/>
  <c r="F699" i="46"/>
  <c r="F700" i="46"/>
  <c r="F701" i="46"/>
  <c r="F702" i="46"/>
  <c r="F703" i="46"/>
  <c r="F704" i="46"/>
  <c r="F705" i="46"/>
  <c r="F706" i="46"/>
  <c r="F707" i="46"/>
  <c r="F708" i="46"/>
  <c r="F709" i="46"/>
  <c r="F710" i="46"/>
  <c r="F711" i="46"/>
  <c r="F712" i="46"/>
  <c r="F713" i="46"/>
  <c r="F714" i="46"/>
  <c r="F715" i="46"/>
  <c r="F716" i="46"/>
  <c r="F717" i="46"/>
  <c r="F718" i="46"/>
  <c r="F719" i="46"/>
  <c r="F720" i="46"/>
  <c r="F721" i="46"/>
  <c r="F722" i="46"/>
  <c r="F723" i="46"/>
  <c r="F724" i="46"/>
  <c r="F725" i="46"/>
  <c r="F726" i="46"/>
  <c r="F727" i="46"/>
  <c r="F728" i="46"/>
  <c r="F729" i="46"/>
  <c r="F730" i="46"/>
  <c r="F731" i="46"/>
  <c r="F732" i="46"/>
  <c r="F733" i="46"/>
  <c r="F734" i="46"/>
  <c r="F735" i="46"/>
  <c r="F736" i="46"/>
  <c r="F737" i="46"/>
  <c r="F738" i="46"/>
  <c r="F739" i="46"/>
  <c r="F740" i="46"/>
  <c r="F741" i="46"/>
  <c r="F742" i="46"/>
  <c r="F743" i="46"/>
  <c r="F744" i="46"/>
  <c r="F745" i="46"/>
  <c r="F746" i="46"/>
  <c r="F747" i="46"/>
  <c r="F748" i="46"/>
  <c r="F749" i="46"/>
  <c r="F750" i="46"/>
  <c r="F751" i="46"/>
  <c r="F752" i="46"/>
  <c r="F753" i="46"/>
  <c r="F754" i="46"/>
  <c r="F755" i="46"/>
  <c r="F756" i="46"/>
  <c r="F757" i="46"/>
  <c r="F758" i="46"/>
  <c r="F759" i="46"/>
  <c r="F760" i="46"/>
  <c r="F761" i="46"/>
  <c r="F762" i="46"/>
  <c r="F763" i="46"/>
  <c r="F764" i="46"/>
  <c r="F765" i="46"/>
  <c r="F766" i="46"/>
  <c r="F767" i="46"/>
  <c r="F768" i="46"/>
  <c r="F769" i="46"/>
  <c r="F770" i="46"/>
  <c r="F771" i="46"/>
  <c r="F772" i="46"/>
  <c r="F773" i="46"/>
  <c r="F774" i="46"/>
  <c r="F775" i="46"/>
  <c r="F776" i="46"/>
  <c r="F777" i="46"/>
  <c r="F778" i="46"/>
  <c r="F779" i="46"/>
  <c r="F780" i="46"/>
  <c r="F781" i="46"/>
  <c r="F782" i="46"/>
  <c r="F783" i="46"/>
  <c r="F784" i="46"/>
  <c r="F785" i="46"/>
  <c r="F786" i="46"/>
  <c r="F787" i="46"/>
  <c r="F788" i="46"/>
  <c r="F789" i="46"/>
  <c r="F790" i="46"/>
  <c r="F791" i="46"/>
  <c r="F792" i="46"/>
  <c r="F793" i="46"/>
  <c r="F794" i="46"/>
  <c r="F795" i="46"/>
  <c r="F796" i="46"/>
  <c r="F797" i="46"/>
  <c r="F798" i="46"/>
  <c r="F799" i="46"/>
  <c r="F800" i="46"/>
  <c r="F801" i="46"/>
  <c r="F802" i="46"/>
  <c r="F803" i="46"/>
  <c r="F804" i="46"/>
  <c r="F805" i="46"/>
  <c r="F806" i="46"/>
  <c r="F807" i="46"/>
  <c r="F808" i="46"/>
  <c r="F809" i="46"/>
  <c r="F810" i="46"/>
  <c r="F811" i="46"/>
  <c r="F812" i="46"/>
  <c r="F813" i="46"/>
  <c r="F814" i="46"/>
  <c r="F815" i="46"/>
  <c r="F816" i="46"/>
  <c r="F817" i="46"/>
  <c r="F818" i="46"/>
  <c r="F819" i="46"/>
  <c r="F820" i="46"/>
  <c r="F821" i="46"/>
  <c r="F822" i="46"/>
  <c r="F823" i="46"/>
  <c r="F824" i="46"/>
  <c r="F825" i="46"/>
  <c r="F826" i="46"/>
  <c r="F827" i="46"/>
  <c r="F828" i="46"/>
  <c r="F829" i="46"/>
  <c r="F830" i="46"/>
  <c r="F831" i="46"/>
  <c r="F832" i="46"/>
  <c r="F833" i="46"/>
  <c r="F834" i="46"/>
  <c r="F835" i="46"/>
  <c r="F836" i="46"/>
  <c r="F837" i="46"/>
  <c r="F838" i="46"/>
  <c r="F839" i="46"/>
  <c r="F840" i="46"/>
  <c r="F841" i="46"/>
  <c r="F842" i="46"/>
  <c r="F843" i="46"/>
  <c r="F844" i="46"/>
  <c r="F845" i="46"/>
  <c r="F846" i="46"/>
  <c r="F847" i="46"/>
  <c r="F848" i="46"/>
  <c r="F849" i="46"/>
  <c r="F850" i="46"/>
  <c r="F851" i="46"/>
  <c r="F852" i="46"/>
  <c r="F853" i="46"/>
  <c r="F854" i="46"/>
  <c r="F855" i="46"/>
  <c r="F856" i="46"/>
  <c r="F857" i="46"/>
  <c r="F858" i="46"/>
  <c r="F859" i="46"/>
  <c r="F860" i="46"/>
  <c r="F861" i="46"/>
  <c r="F862" i="46"/>
  <c r="F863" i="46"/>
  <c r="F864" i="46"/>
  <c r="F865" i="46"/>
  <c r="F866" i="46"/>
  <c r="F867" i="46"/>
  <c r="F868" i="46"/>
  <c r="F869" i="46"/>
  <c r="F870" i="46"/>
  <c r="F871" i="46"/>
  <c r="F872" i="46"/>
  <c r="F873" i="46"/>
  <c r="F874" i="46"/>
  <c r="F875" i="46"/>
  <c r="F876" i="46"/>
  <c r="F877" i="46"/>
  <c r="F878" i="46"/>
  <c r="F879" i="46"/>
  <c r="F880" i="46"/>
  <c r="F881" i="46"/>
  <c r="F882" i="46"/>
  <c r="F883" i="46"/>
  <c r="F884" i="46"/>
  <c r="F885" i="46"/>
  <c r="F886" i="46"/>
  <c r="F887" i="46"/>
  <c r="F888" i="46"/>
  <c r="F889" i="46"/>
  <c r="F890" i="46"/>
  <c r="F891" i="46"/>
  <c r="F892" i="46"/>
  <c r="F893" i="46"/>
  <c r="F894" i="46"/>
  <c r="F895" i="46"/>
  <c r="F896" i="46"/>
  <c r="F897" i="46"/>
  <c r="F898" i="46"/>
  <c r="F899" i="46"/>
  <c r="F900" i="46"/>
  <c r="F901" i="46"/>
  <c r="F902" i="46"/>
  <c r="F903" i="46"/>
  <c r="F904" i="46"/>
  <c r="F905" i="46"/>
  <c r="F906" i="46"/>
  <c r="F907" i="46"/>
  <c r="F908" i="46"/>
  <c r="F909" i="46"/>
  <c r="F910" i="46"/>
  <c r="F911" i="46"/>
  <c r="F912" i="46"/>
  <c r="F913" i="46"/>
  <c r="F914" i="46"/>
  <c r="F915" i="46"/>
  <c r="F916" i="46"/>
  <c r="F917" i="46"/>
  <c r="F918" i="46"/>
  <c r="F919" i="46"/>
  <c r="F920" i="46"/>
  <c r="F921" i="46"/>
  <c r="F922" i="46"/>
  <c r="F923" i="46"/>
  <c r="F924" i="46"/>
  <c r="F925" i="46"/>
  <c r="F926" i="46"/>
  <c r="F927" i="46"/>
  <c r="F928" i="46"/>
  <c r="F929" i="46"/>
  <c r="F930" i="46"/>
  <c r="F931" i="46"/>
  <c r="F932" i="46"/>
  <c r="F933" i="46"/>
  <c r="F934" i="46"/>
  <c r="F935" i="46"/>
  <c r="F936" i="46"/>
  <c r="F937" i="46"/>
  <c r="F938" i="46"/>
  <c r="F939" i="46"/>
  <c r="F940" i="46"/>
  <c r="F941" i="46"/>
  <c r="F942" i="46"/>
  <c r="F943" i="46"/>
  <c r="F944" i="46"/>
  <c r="F945" i="46"/>
  <c r="F946" i="46"/>
  <c r="F947" i="46"/>
  <c r="F948" i="46"/>
  <c r="F949" i="46"/>
  <c r="F950" i="46"/>
  <c r="F951" i="46"/>
  <c r="F952" i="46"/>
  <c r="F953" i="46"/>
  <c r="F954" i="46"/>
  <c r="F955" i="46"/>
  <c r="F956" i="46"/>
  <c r="F957" i="46"/>
  <c r="F958" i="46"/>
  <c r="F959" i="46"/>
  <c r="F960" i="46"/>
  <c r="F961" i="46"/>
  <c r="F962" i="46"/>
  <c r="F963" i="46"/>
  <c r="F964" i="46"/>
  <c r="F965" i="46"/>
  <c r="F966" i="46"/>
  <c r="F967" i="46"/>
  <c r="F968" i="46"/>
  <c r="F969" i="46"/>
  <c r="F970" i="46"/>
  <c r="F971" i="46"/>
  <c r="F972" i="46"/>
  <c r="F973" i="46"/>
  <c r="F974" i="46"/>
  <c r="F975" i="46"/>
  <c r="F976" i="46"/>
  <c r="F977" i="46"/>
  <c r="F978" i="46"/>
  <c r="F979" i="46"/>
  <c r="F980" i="46"/>
  <c r="F981" i="46"/>
  <c r="F982" i="46"/>
  <c r="F983" i="46"/>
  <c r="F984" i="46"/>
  <c r="F985" i="46"/>
  <c r="F986" i="46"/>
  <c r="F987" i="46"/>
  <c r="F988" i="46"/>
  <c r="F989" i="46"/>
  <c r="F990" i="46"/>
  <c r="F991" i="46"/>
  <c r="F992" i="46"/>
  <c r="F993" i="46"/>
  <c r="F994" i="46"/>
  <c r="F995" i="46"/>
  <c r="F996" i="46"/>
  <c r="F997" i="46"/>
  <c r="F998" i="46"/>
  <c r="F999" i="46"/>
  <c r="F1000" i="46"/>
  <c r="F1001" i="46"/>
  <c r="F1002" i="46"/>
  <c r="F1003" i="46"/>
  <c r="F1004" i="46"/>
  <c r="F1005" i="46"/>
  <c r="F1006" i="46"/>
  <c r="F1007" i="46"/>
  <c r="F1008" i="46"/>
  <c r="F1009" i="46"/>
  <c r="F1010" i="46"/>
  <c r="F1011" i="46"/>
  <c r="F1012" i="46"/>
  <c r="F1013" i="46"/>
  <c r="F1014" i="46"/>
  <c r="F1015" i="46"/>
  <c r="F1016" i="46"/>
  <c r="F1017" i="46"/>
  <c r="F1018" i="46"/>
  <c r="F1019" i="46"/>
  <c r="F1020" i="46"/>
  <c r="F1021" i="46"/>
  <c r="F1022" i="46"/>
  <c r="F1023" i="46"/>
  <c r="F1024" i="46"/>
  <c r="F1025" i="46"/>
  <c r="F1026" i="46"/>
  <c r="F1027" i="46"/>
  <c r="F1028" i="46"/>
  <c r="F1029" i="46"/>
  <c r="F1030" i="46"/>
  <c r="F1031" i="46"/>
  <c r="F1032" i="46"/>
  <c r="F1033" i="46"/>
  <c r="F1034" i="46"/>
  <c r="F1035" i="46"/>
  <c r="F1036" i="46"/>
  <c r="F1037" i="46"/>
  <c r="F1038" i="46"/>
  <c r="F1039" i="46"/>
  <c r="F1040" i="46"/>
  <c r="F1041" i="46"/>
  <c r="F1042" i="46"/>
  <c r="F1043" i="46"/>
  <c r="F1044" i="46"/>
  <c r="F1045" i="46"/>
  <c r="F1046" i="46"/>
  <c r="F1047" i="46"/>
  <c r="F1048" i="46"/>
  <c r="F1049" i="46"/>
  <c r="F1050" i="46"/>
  <c r="F1051" i="46"/>
  <c r="F1052" i="46"/>
  <c r="F1053" i="46"/>
  <c r="F1054" i="46"/>
  <c r="F1055" i="46"/>
  <c r="F1056" i="46"/>
  <c r="F1057" i="46"/>
  <c r="F1058" i="46"/>
  <c r="F1059" i="46"/>
  <c r="F1060" i="46"/>
  <c r="F1061" i="46"/>
  <c r="F1062" i="46"/>
  <c r="F1063" i="46"/>
  <c r="F1064" i="46"/>
  <c r="F1065" i="46"/>
  <c r="F1066" i="46"/>
  <c r="F1067" i="46"/>
  <c r="F1068" i="46"/>
  <c r="F1069" i="46"/>
  <c r="F1070" i="46"/>
  <c r="F1071" i="46"/>
  <c r="F1072" i="46"/>
  <c r="F1073" i="46"/>
  <c r="F1074" i="46"/>
  <c r="F1075" i="46"/>
  <c r="F1076" i="46"/>
  <c r="F1077" i="46"/>
  <c r="F1078" i="46"/>
  <c r="F1079" i="46"/>
  <c r="F1080" i="46"/>
  <c r="F1081" i="46"/>
  <c r="F1082" i="46"/>
  <c r="F1083" i="46"/>
  <c r="F1084" i="46"/>
  <c r="F1085" i="46"/>
  <c r="F1086" i="46"/>
  <c r="F1087" i="46"/>
  <c r="F1088" i="46"/>
  <c r="F1089" i="46"/>
  <c r="F1090" i="46"/>
  <c r="F1091" i="46"/>
  <c r="F1092" i="46"/>
  <c r="F1093" i="46"/>
  <c r="F1094" i="46"/>
  <c r="F1095" i="46"/>
  <c r="F1096" i="46"/>
  <c r="F1097" i="46"/>
  <c r="F1098" i="46"/>
  <c r="F1099" i="46"/>
  <c r="F1100" i="46"/>
  <c r="F1101" i="46"/>
  <c r="F1102" i="46"/>
  <c r="F1103" i="46"/>
  <c r="F1104" i="46"/>
  <c r="F1105" i="46"/>
  <c r="F1106" i="46"/>
  <c r="F1107" i="46"/>
  <c r="F1108" i="46"/>
  <c r="F1109" i="46"/>
  <c r="F1110" i="46"/>
  <c r="F1111" i="46"/>
  <c r="F1112" i="46"/>
  <c r="F1113" i="46"/>
  <c r="F1114" i="46"/>
  <c r="F1115" i="46"/>
  <c r="F1116" i="46"/>
  <c r="F1117" i="46"/>
  <c r="F1118" i="46"/>
  <c r="F1119" i="46"/>
  <c r="F1120" i="46"/>
  <c r="F1121" i="46"/>
  <c r="F1122" i="46"/>
  <c r="F1123" i="46"/>
  <c r="F1124" i="46"/>
  <c r="F1125" i="46"/>
  <c r="F1126" i="46"/>
  <c r="F1127" i="46"/>
  <c r="F1128" i="46"/>
  <c r="F1129" i="46"/>
  <c r="F1130" i="46"/>
  <c r="F1131" i="46"/>
  <c r="F1132" i="46"/>
  <c r="F1133" i="46"/>
  <c r="F1134" i="46"/>
  <c r="F1135" i="46"/>
  <c r="F1136" i="46"/>
  <c r="F1137" i="46"/>
  <c r="F1138" i="46"/>
  <c r="F1139" i="46"/>
  <c r="F1140" i="46"/>
  <c r="F1141" i="46"/>
  <c r="F1142" i="46"/>
  <c r="F1143" i="46"/>
  <c r="F1144" i="46"/>
  <c r="F1145" i="46"/>
  <c r="F1146" i="46"/>
  <c r="F1147" i="46"/>
  <c r="F1148" i="46"/>
  <c r="F1149" i="46"/>
  <c r="F1150" i="46"/>
  <c r="F1151" i="46"/>
  <c r="F1152" i="46"/>
  <c r="F1153" i="46"/>
  <c r="F1154" i="46"/>
  <c r="F1155" i="46"/>
  <c r="F1156" i="46"/>
  <c r="F1157" i="46"/>
  <c r="F1158" i="46"/>
  <c r="F1159" i="46"/>
  <c r="F1160" i="46"/>
  <c r="F1161" i="46"/>
  <c r="F1162" i="46"/>
  <c r="F1163" i="46"/>
  <c r="F1164" i="46"/>
  <c r="F1165" i="46"/>
  <c r="F1166" i="46"/>
  <c r="F1167" i="46"/>
  <c r="F1168" i="46"/>
  <c r="F1169" i="46"/>
  <c r="F1170" i="46"/>
  <c r="F1171" i="46"/>
  <c r="F1172" i="46"/>
  <c r="F1173" i="46"/>
  <c r="F1174" i="46"/>
  <c r="F1175" i="46"/>
  <c r="F1176" i="46"/>
  <c r="F1177" i="46"/>
  <c r="F1178" i="46"/>
  <c r="F1179" i="46"/>
  <c r="F1180" i="46"/>
  <c r="F1181" i="46"/>
  <c r="F1182" i="46"/>
  <c r="F1183" i="46"/>
  <c r="F1184" i="46"/>
  <c r="F1185" i="46"/>
  <c r="F1186" i="46"/>
  <c r="F1187" i="46"/>
  <c r="F1188" i="46"/>
  <c r="F1189" i="46"/>
  <c r="F1190" i="46"/>
  <c r="F1191" i="46"/>
  <c r="F1192" i="46"/>
  <c r="F1193" i="46"/>
  <c r="F1194" i="46"/>
  <c r="F1195" i="46"/>
  <c r="F1196" i="46"/>
  <c r="F1197" i="46"/>
  <c r="F1198" i="46"/>
  <c r="F1199" i="46"/>
  <c r="F1200" i="46"/>
  <c r="F1201" i="46"/>
  <c r="F1202" i="46"/>
  <c r="F1203" i="46"/>
  <c r="F1204" i="46"/>
  <c r="F1205" i="46"/>
  <c r="F1206" i="46"/>
  <c r="F1207" i="46"/>
  <c r="F1208" i="46"/>
  <c r="F1209" i="46"/>
  <c r="F1210" i="46"/>
  <c r="F1211" i="46"/>
  <c r="F1212" i="46"/>
  <c r="F1213" i="46"/>
  <c r="F1214" i="46"/>
  <c r="F1215" i="46"/>
  <c r="F1216" i="46"/>
  <c r="F1217" i="46"/>
  <c r="F1218" i="46"/>
  <c r="F1219" i="46"/>
  <c r="F1220" i="46"/>
  <c r="F1221" i="46"/>
  <c r="F1222" i="46"/>
  <c r="F1223" i="46"/>
  <c r="F1224" i="46"/>
  <c r="F1225" i="46"/>
  <c r="F1226" i="46"/>
  <c r="F1227" i="46"/>
  <c r="F1228" i="46"/>
  <c r="F1229" i="46"/>
  <c r="F1230" i="46"/>
  <c r="F1231" i="46"/>
  <c r="F1232" i="46"/>
  <c r="F1233" i="46"/>
  <c r="F1234" i="46"/>
  <c r="F1235" i="46"/>
  <c r="F1236" i="46"/>
  <c r="F1237" i="46"/>
  <c r="F1238" i="46"/>
  <c r="F1239" i="46"/>
  <c r="F1240" i="46"/>
  <c r="F1241" i="46"/>
  <c r="F1242" i="46"/>
  <c r="F1243" i="46"/>
  <c r="F1244" i="46"/>
  <c r="F1245" i="46"/>
  <c r="F1246" i="46"/>
  <c r="F1247" i="46"/>
  <c r="F1248" i="46"/>
  <c r="F1249" i="46"/>
  <c r="F1250" i="46"/>
  <c r="F1251" i="46"/>
  <c r="F1252" i="46"/>
  <c r="F1253" i="46"/>
  <c r="F1254" i="46"/>
  <c r="F1255" i="46"/>
  <c r="F1256" i="46"/>
  <c r="F1257" i="46"/>
  <c r="F1258" i="46"/>
  <c r="F1259" i="46"/>
  <c r="F1260" i="46"/>
  <c r="F1261" i="46"/>
  <c r="F1262" i="46"/>
  <c r="F1263" i="46"/>
  <c r="F1264" i="46"/>
  <c r="F1265" i="46"/>
  <c r="F1266" i="46"/>
  <c r="F1267" i="46"/>
  <c r="F1268" i="46"/>
  <c r="F1269" i="46"/>
  <c r="F1270" i="46"/>
  <c r="F1271" i="46"/>
  <c r="F1272" i="46"/>
  <c r="F1273" i="46"/>
  <c r="F1274" i="46"/>
  <c r="F1275" i="46"/>
  <c r="F1276" i="46"/>
  <c r="F1277" i="46"/>
  <c r="F1278" i="46"/>
  <c r="F1279" i="46"/>
  <c r="F1280" i="46"/>
  <c r="F1281" i="46"/>
  <c r="F1282" i="46"/>
  <c r="F1283" i="46"/>
  <c r="F1284" i="46"/>
  <c r="F1285" i="46"/>
  <c r="F1286" i="46"/>
  <c r="F1287" i="46"/>
  <c r="F1288" i="46"/>
  <c r="F1289" i="46"/>
  <c r="F1290" i="46"/>
  <c r="F1291" i="46"/>
  <c r="F1292" i="46"/>
  <c r="F1293" i="46"/>
  <c r="F1294" i="46"/>
  <c r="F1295" i="46"/>
  <c r="F1296" i="46"/>
  <c r="F1297" i="46"/>
  <c r="F1298" i="46"/>
  <c r="F1299" i="46"/>
  <c r="F1300" i="46"/>
  <c r="F1301" i="46"/>
  <c r="F1302" i="46"/>
  <c r="F1303" i="46"/>
  <c r="F1304" i="46"/>
  <c r="F1305" i="46"/>
  <c r="F1306" i="46"/>
  <c r="F1307" i="46"/>
  <c r="F1308" i="46"/>
  <c r="F1309" i="46"/>
  <c r="F1310" i="46"/>
  <c r="F1311" i="46"/>
  <c r="F1312" i="46"/>
  <c r="F1313" i="46"/>
  <c r="F1314" i="46"/>
  <c r="F1315" i="46"/>
  <c r="F1316" i="46"/>
  <c r="F1317" i="46"/>
  <c r="F1318" i="46"/>
  <c r="F1319" i="46"/>
  <c r="F1320" i="46"/>
  <c r="F1321" i="46"/>
  <c r="F1322" i="46"/>
  <c r="F1323" i="46"/>
  <c r="F1324" i="46"/>
  <c r="F1325" i="46"/>
  <c r="F1326" i="46"/>
  <c r="F1327" i="46"/>
  <c r="F1328" i="46"/>
  <c r="F1329" i="46"/>
  <c r="F1330" i="46"/>
  <c r="F1331" i="46"/>
  <c r="F1332" i="46"/>
  <c r="F1333" i="46"/>
  <c r="F1334" i="46"/>
  <c r="F1335" i="46"/>
  <c r="F1336" i="46"/>
  <c r="F1337" i="46"/>
  <c r="F1338" i="46"/>
  <c r="F1339" i="46"/>
  <c r="F1340" i="46"/>
  <c r="F1341" i="46"/>
  <c r="F1342" i="46"/>
  <c r="F1343" i="46"/>
  <c r="F1344" i="46"/>
  <c r="F1345" i="46"/>
  <c r="F1346" i="46"/>
  <c r="F1347" i="46"/>
  <c r="F1348" i="46"/>
  <c r="F1349" i="46"/>
  <c r="F1350" i="46"/>
  <c r="F1351" i="46"/>
  <c r="F1352" i="46"/>
  <c r="F1353" i="46"/>
  <c r="F1354" i="46"/>
  <c r="F1355" i="46"/>
  <c r="F1356" i="46"/>
  <c r="F1357" i="46"/>
  <c r="F1358" i="46"/>
  <c r="F1359" i="46"/>
  <c r="F1360" i="46"/>
  <c r="F1361" i="46"/>
  <c r="F1362" i="46"/>
  <c r="F1363" i="46"/>
  <c r="F1364" i="46"/>
  <c r="F1365" i="46"/>
  <c r="F1366" i="46"/>
  <c r="F1367" i="46"/>
  <c r="F1368" i="46"/>
  <c r="F1369" i="46"/>
  <c r="F1370" i="46"/>
  <c r="F1371" i="46"/>
  <c r="F1372" i="46"/>
  <c r="F1373" i="46"/>
  <c r="F1374" i="46"/>
  <c r="F1375" i="46"/>
  <c r="F1376" i="46"/>
  <c r="F1377" i="46"/>
  <c r="F1378" i="46"/>
  <c r="F1379" i="46"/>
  <c r="F1380" i="46"/>
  <c r="F1381" i="46"/>
  <c r="F1382" i="46"/>
  <c r="F1383" i="46"/>
  <c r="F1384" i="46"/>
  <c r="F1385" i="46"/>
  <c r="F1386" i="46"/>
  <c r="F1387" i="46"/>
  <c r="F1388" i="46"/>
  <c r="F1389" i="46"/>
  <c r="F1390" i="46"/>
  <c r="F1391" i="46"/>
  <c r="F1392" i="46"/>
  <c r="F1393" i="46"/>
  <c r="F1394" i="46"/>
  <c r="F1395" i="46"/>
  <c r="F1396" i="46"/>
  <c r="F1397" i="46"/>
  <c r="F1398" i="46"/>
  <c r="F1399" i="46"/>
  <c r="F1400" i="46"/>
  <c r="F1401" i="46"/>
  <c r="F1402" i="46"/>
  <c r="F1403" i="46"/>
  <c r="F1404" i="46"/>
  <c r="F1405" i="46"/>
  <c r="F1406" i="46"/>
  <c r="F1407" i="46"/>
  <c r="F1408" i="46"/>
  <c r="F1409" i="46"/>
  <c r="F1410" i="46"/>
  <c r="F1411" i="46"/>
  <c r="F1412" i="46"/>
  <c r="F1413" i="46"/>
  <c r="F1414" i="46"/>
  <c r="F1415" i="46"/>
  <c r="F1416" i="46"/>
  <c r="F1417" i="46"/>
  <c r="F1418" i="46"/>
  <c r="F1419" i="46"/>
  <c r="F1420" i="46"/>
  <c r="F1421" i="46"/>
  <c r="F1422" i="46"/>
  <c r="F1423" i="46"/>
  <c r="F1424" i="46"/>
  <c r="F1425" i="46"/>
  <c r="F1426" i="46"/>
  <c r="F1427" i="46"/>
  <c r="F1428" i="46"/>
  <c r="F1429" i="46"/>
  <c r="F1430" i="46"/>
  <c r="F1431" i="46"/>
  <c r="F1432" i="46"/>
  <c r="F1433" i="46"/>
  <c r="F1434" i="46"/>
  <c r="F1435" i="46"/>
  <c r="F1436" i="46"/>
  <c r="F1437" i="46"/>
  <c r="F1438" i="46"/>
  <c r="F1439" i="46"/>
  <c r="F1440" i="46"/>
  <c r="F1441" i="46"/>
  <c r="F1442" i="46"/>
  <c r="F1443" i="46"/>
  <c r="F1444" i="46"/>
  <c r="F1445" i="46"/>
  <c r="F1446" i="46"/>
  <c r="F1447" i="46"/>
  <c r="F1448" i="46"/>
  <c r="F1449" i="46"/>
  <c r="F1450" i="46"/>
  <c r="F1451" i="46"/>
  <c r="F1452" i="46"/>
  <c r="F1453" i="46"/>
  <c r="F1454" i="46"/>
  <c r="F1455" i="46"/>
  <c r="F1456" i="46"/>
  <c r="F1457" i="46"/>
  <c r="F1458" i="46"/>
  <c r="F1459" i="46"/>
  <c r="F1460" i="46"/>
  <c r="F1461" i="46"/>
  <c r="F1462" i="46"/>
  <c r="F1463" i="46"/>
  <c r="F1464" i="46"/>
  <c r="F1465" i="46"/>
  <c r="F1466" i="46"/>
  <c r="F1467" i="46"/>
  <c r="F1468" i="46"/>
  <c r="F1469" i="46"/>
  <c r="F1470" i="46"/>
  <c r="F1471" i="46"/>
  <c r="F1472" i="46"/>
  <c r="F1473" i="46"/>
  <c r="F1474" i="46"/>
  <c r="F1475" i="46"/>
  <c r="F1476" i="46"/>
  <c r="F1477" i="46"/>
  <c r="F1478" i="46"/>
  <c r="F1479" i="46"/>
  <c r="F1480" i="46"/>
  <c r="F1481" i="46"/>
  <c r="F1482" i="46"/>
  <c r="F1483" i="46"/>
  <c r="F1484" i="46"/>
  <c r="F1485" i="46"/>
  <c r="F1486" i="46"/>
  <c r="F1487" i="46"/>
  <c r="F1488" i="46"/>
  <c r="F1489" i="46"/>
  <c r="F1490" i="46"/>
  <c r="F1491" i="46"/>
  <c r="F1492" i="46"/>
  <c r="F1493" i="46"/>
  <c r="F1494" i="46"/>
  <c r="F1495" i="46"/>
  <c r="F1496" i="46"/>
  <c r="F1497" i="46"/>
  <c r="F1498" i="46"/>
  <c r="F1499" i="46"/>
  <c r="F1500" i="46"/>
  <c r="F1501" i="46"/>
  <c r="F1502" i="46"/>
  <c r="F1503" i="46"/>
  <c r="F1504" i="46"/>
  <c r="F1505" i="46"/>
  <c r="F1506" i="46"/>
  <c r="F1507" i="46"/>
  <c r="F1508" i="46"/>
  <c r="F1509" i="46"/>
  <c r="F1510" i="46"/>
  <c r="F1511" i="46"/>
  <c r="F1512" i="46"/>
  <c r="F1513" i="46"/>
  <c r="F1514" i="46"/>
  <c r="F1515" i="46"/>
  <c r="F1516" i="46"/>
  <c r="F1517" i="46"/>
  <c r="F1518" i="46"/>
  <c r="F1519" i="46"/>
  <c r="F1520" i="46"/>
  <c r="F1521" i="46"/>
  <c r="F1522" i="46"/>
  <c r="F1523" i="46"/>
  <c r="F1524" i="46"/>
  <c r="F1525" i="46"/>
  <c r="F1526" i="46"/>
  <c r="F1527" i="46"/>
  <c r="F1528" i="46"/>
  <c r="F1529" i="46"/>
  <c r="F1530" i="46"/>
  <c r="F1531" i="46"/>
  <c r="F1532" i="46"/>
  <c r="F1533" i="46"/>
  <c r="F1534" i="46"/>
  <c r="F1535" i="46"/>
  <c r="F1536" i="46"/>
  <c r="F1537" i="46"/>
  <c r="F1538" i="46"/>
  <c r="F1539" i="46"/>
  <c r="F1540" i="46"/>
  <c r="F1541" i="46"/>
  <c r="F1542" i="46"/>
  <c r="F1543" i="46"/>
  <c r="F1544" i="46"/>
  <c r="F1545" i="46"/>
  <c r="F1546" i="46"/>
  <c r="F1547" i="46"/>
  <c r="F1548" i="46"/>
  <c r="F1549" i="46"/>
  <c r="F1550" i="46"/>
  <c r="F1551" i="46"/>
  <c r="F1552" i="46"/>
  <c r="F1553" i="46"/>
  <c r="F1554" i="46"/>
  <c r="F1555" i="46"/>
  <c r="F1556" i="46"/>
  <c r="F1557" i="46"/>
  <c r="F1558" i="46"/>
  <c r="F1559" i="46"/>
  <c r="F1560" i="46"/>
  <c r="F1561" i="46"/>
  <c r="F1562" i="46"/>
  <c r="F1563" i="46"/>
  <c r="F1564" i="46"/>
  <c r="F1565" i="46"/>
  <c r="F1566" i="46"/>
  <c r="F1567" i="46"/>
  <c r="F1568" i="46"/>
  <c r="F1569" i="46"/>
  <c r="F1570" i="46"/>
  <c r="F1571" i="46"/>
  <c r="F1572" i="46"/>
  <c r="F1573" i="46"/>
  <c r="F1574" i="46"/>
  <c r="F1575" i="46"/>
  <c r="F1576" i="46"/>
  <c r="F1577" i="46"/>
  <c r="F1578" i="46"/>
  <c r="F1579" i="46"/>
  <c r="F1580" i="46"/>
  <c r="F1581" i="46"/>
  <c r="F1582" i="46"/>
  <c r="F1583" i="46"/>
  <c r="F1584" i="46"/>
  <c r="F1585" i="46"/>
  <c r="F1586" i="46"/>
  <c r="F1587" i="46"/>
  <c r="F1588" i="46"/>
  <c r="F1589" i="46"/>
  <c r="F1590" i="46"/>
  <c r="F1591" i="46"/>
  <c r="F1592" i="46"/>
  <c r="F1593" i="46"/>
  <c r="D267" i="16"/>
  <c r="D268" i="16"/>
  <c r="D269" i="16"/>
  <c r="C268" i="16"/>
  <c r="C269" i="16"/>
  <c r="D266" i="16"/>
  <c r="C266" i="16"/>
  <c r="E257" i="16"/>
  <c r="E258" i="16"/>
  <c r="E259" i="16"/>
  <c r="E260" i="16"/>
  <c r="E261" i="16"/>
  <c r="E262" i="16"/>
  <c r="C262" i="16"/>
  <c r="D262" i="16" s="1"/>
  <c r="C261" i="16"/>
  <c r="D261" i="16" s="1"/>
  <c r="C260" i="16"/>
  <c r="D260" i="16" s="1"/>
  <c r="C259" i="16"/>
  <c r="D259" i="16" s="1"/>
  <c r="C258" i="16"/>
  <c r="D258" i="16" s="1"/>
  <c r="C257" i="16"/>
  <c r="D257" i="16" s="1"/>
  <c r="C239" i="16"/>
  <c r="D239" i="16" s="1"/>
  <c r="C240" i="16"/>
  <c r="D240" i="16" s="1"/>
  <c r="C241" i="16"/>
  <c r="D241" i="16" s="1"/>
  <c r="C242" i="16"/>
  <c r="D242" i="16" s="1"/>
  <c r="C243" i="16"/>
  <c r="D243" i="16" s="1"/>
  <c r="C244" i="16"/>
  <c r="D244" i="16" s="1"/>
  <c r="C245" i="16"/>
  <c r="D245" i="16" s="1"/>
  <c r="C246" i="16"/>
  <c r="D246" i="16" s="1"/>
  <c r="C247" i="16"/>
  <c r="D247" i="16" s="1"/>
  <c r="C238" i="16"/>
  <c r="D238" i="16" s="1"/>
  <c r="C248" i="16"/>
  <c r="D248" i="16" s="1"/>
  <c r="C249" i="16"/>
  <c r="D249" i="16" s="1"/>
  <c r="C250" i="16"/>
  <c r="D250" i="16" s="1"/>
  <c r="C251" i="16"/>
  <c r="D251" i="16" s="1"/>
  <c r="C252" i="16"/>
  <c r="D252" i="16" s="1"/>
  <c r="C253" i="16"/>
  <c r="D253" i="16" s="1"/>
  <c r="C237" i="16"/>
  <c r="D237" i="16" s="1"/>
  <c r="D81" i="21"/>
  <c r="D80" i="21"/>
  <c r="D79" i="21"/>
  <c r="D75" i="21"/>
  <c r="D76" i="21"/>
  <c r="D77" i="21"/>
  <c r="D78" i="21"/>
  <c r="D74" i="21"/>
  <c r="D73" i="21"/>
  <c r="D72" i="21"/>
  <c r="D71" i="21"/>
  <c r="C156" i="16"/>
  <c r="D156" i="16" s="1"/>
  <c r="C155" i="16"/>
  <c r="D155" i="16" s="1"/>
  <c r="C154" i="16"/>
  <c r="D154" i="16" s="1"/>
  <c r="C153" i="16"/>
  <c r="D153" i="16" s="1"/>
  <c r="C152" i="16"/>
  <c r="D152" i="16" s="1"/>
  <c r="C151" i="16"/>
  <c r="D151" i="16" s="1"/>
  <c r="A34" i="19"/>
  <c r="D96" i="19"/>
  <c r="U24" i="19"/>
  <c r="B134" i="19"/>
  <c r="B102" i="19"/>
  <c r="B138" i="19"/>
  <c r="P122" i="19"/>
  <c r="C122" i="19"/>
  <c r="C120" i="19"/>
  <c r="B117" i="19"/>
  <c r="C108" i="19"/>
  <c r="C106" i="19"/>
  <c r="P108" i="19"/>
  <c r="B99" i="19"/>
  <c r="A131" i="19"/>
  <c r="A22" i="19"/>
  <c r="A20" i="19"/>
  <c r="B35" i="36"/>
  <c r="C37" i="36"/>
  <c r="C35" i="36"/>
  <c r="B59" i="36"/>
  <c r="C61" i="36"/>
  <c r="C59" i="36"/>
  <c r="G136" i="36"/>
  <c r="D138" i="36"/>
  <c r="D136" i="36"/>
  <c r="B138" i="36"/>
  <c r="B136" i="36"/>
  <c r="B134" i="36"/>
  <c r="D134" i="36"/>
  <c r="G130" i="36"/>
  <c r="D130" i="36"/>
  <c r="D132" i="36"/>
  <c r="B132" i="36"/>
  <c r="B130" i="36"/>
  <c r="F104" i="36"/>
  <c r="D128" i="36"/>
  <c r="D124" i="36"/>
  <c r="D120" i="36"/>
  <c r="D116" i="36"/>
  <c r="D112" i="36"/>
  <c r="D108" i="36"/>
  <c r="D104" i="36"/>
  <c r="D100" i="36"/>
  <c r="D96" i="36"/>
  <c r="D92" i="36"/>
  <c r="D88" i="36"/>
  <c r="D126" i="36"/>
  <c r="D122" i="36"/>
  <c r="D118" i="36"/>
  <c r="D114" i="36"/>
  <c r="D110" i="36"/>
  <c r="D106" i="36"/>
  <c r="D102" i="36"/>
  <c r="D98" i="36"/>
  <c r="D94" i="36"/>
  <c r="D90" i="36"/>
  <c r="B128" i="36"/>
  <c r="B124" i="36"/>
  <c r="B120" i="36"/>
  <c r="B116" i="36"/>
  <c r="B112" i="36"/>
  <c r="B108" i="36"/>
  <c r="B104" i="36"/>
  <c r="B100" i="36"/>
  <c r="B96" i="36"/>
  <c r="B88" i="36"/>
  <c r="B92" i="36"/>
  <c r="B126" i="36"/>
  <c r="B122" i="36"/>
  <c r="B118" i="36"/>
  <c r="B114" i="36"/>
  <c r="B110" i="36"/>
  <c r="B106" i="36"/>
  <c r="B102" i="36"/>
  <c r="B98" i="36"/>
  <c r="B94" i="36"/>
  <c r="B90" i="36"/>
  <c r="B84" i="36"/>
  <c r="B80" i="36"/>
  <c r="D84" i="36"/>
  <c r="D80" i="36"/>
  <c r="B86" i="36"/>
  <c r="B82" i="36"/>
  <c r="B78" i="36"/>
  <c r="D86" i="36"/>
  <c r="D82" i="36"/>
  <c r="D78" i="36"/>
  <c r="B140" i="36"/>
  <c r="F76" i="36"/>
  <c r="D76" i="36"/>
  <c r="B76" i="36"/>
  <c r="D74" i="36"/>
  <c r="D72" i="36"/>
  <c r="D70" i="36"/>
  <c r="B72" i="36"/>
  <c r="B74" i="36"/>
  <c r="B70" i="36"/>
  <c r="G68" i="36"/>
  <c r="B68" i="36"/>
  <c r="D68" i="36"/>
  <c r="B46" i="36"/>
  <c r="G66" i="36"/>
  <c r="D66" i="36"/>
  <c r="E66" i="36"/>
  <c r="F66" i="36"/>
  <c r="C66" i="36"/>
  <c r="B66" i="36"/>
  <c r="B64" i="36"/>
  <c r="B56" i="36"/>
  <c r="G48" i="36"/>
  <c r="D54" i="36"/>
  <c r="D50" i="36"/>
  <c r="D52" i="36"/>
  <c r="D48" i="36"/>
  <c r="G46" i="36"/>
  <c r="F46" i="36"/>
  <c r="E46" i="36"/>
  <c r="D46" i="36"/>
  <c r="B44" i="36"/>
  <c r="B40" i="36"/>
  <c r="A2" i="36"/>
  <c r="B20" i="36"/>
  <c r="B32" i="36"/>
  <c r="B29" i="36"/>
  <c r="B27" i="36"/>
  <c r="B24" i="36"/>
  <c r="B17" i="36"/>
  <c r="B15" i="36"/>
  <c r="B13" i="36"/>
  <c r="B10" i="36"/>
  <c r="B7" i="36"/>
  <c r="C143" i="16"/>
  <c r="D143" i="16" s="1"/>
  <c r="C144" i="16"/>
  <c r="D144" i="16" s="1"/>
  <c r="C145" i="16"/>
  <c r="D145" i="16" s="1"/>
  <c r="C146" i="16"/>
  <c r="D146" i="16" s="1"/>
  <c r="C147" i="16"/>
  <c r="D147" i="16" s="1"/>
  <c r="C142" i="16"/>
  <c r="D142" i="16" s="1"/>
  <c r="C136" i="16"/>
  <c r="D136" i="16" s="1"/>
  <c r="C137" i="16"/>
  <c r="D137" i="16" s="1"/>
  <c r="C138" i="16"/>
  <c r="D138" i="16" s="1"/>
  <c r="C133" i="16"/>
  <c r="D133" i="16" s="1"/>
  <c r="C134" i="16"/>
  <c r="D134" i="16" s="1"/>
  <c r="C135" i="16"/>
  <c r="D135" i="16" s="1"/>
  <c r="C132" i="16"/>
  <c r="D132" i="16" s="1"/>
  <c r="D70" i="21"/>
  <c r="D69" i="21"/>
  <c r="D68" i="21"/>
  <c r="D67" i="21"/>
  <c r="D66" i="21"/>
  <c r="E68" i="36" l="1"/>
  <c r="E48" i="36"/>
  <c r="C228" i="16"/>
  <c r="D228" i="16" s="1"/>
  <c r="C229" i="16"/>
  <c r="D229" i="16" s="1"/>
  <c r="C230" i="16"/>
  <c r="D230" i="16" s="1"/>
  <c r="C231" i="16"/>
  <c r="D231" i="16" s="1"/>
  <c r="C232" i="16"/>
  <c r="D232" i="16" s="1"/>
  <c r="C233" i="16"/>
  <c r="D233" i="16" s="1"/>
  <c r="C227" i="16"/>
  <c r="D227" i="16" s="1"/>
  <c r="C223" i="16"/>
  <c r="D223" i="16" s="1"/>
  <c r="C222" i="16"/>
  <c r="D222" i="16" s="1"/>
  <c r="C221" i="16"/>
  <c r="D221" i="16" s="1"/>
  <c r="C220" i="16"/>
  <c r="D220" i="16" s="1"/>
  <c r="A59" i="35" l="1"/>
  <c r="B73" i="35" l="1"/>
  <c r="B70" i="35" l="1"/>
  <c r="B68" i="35"/>
  <c r="B64" i="35"/>
  <c r="B62" i="35"/>
  <c r="B55" i="35"/>
  <c r="B51" i="35"/>
  <c r="B42" i="35"/>
  <c r="B48" i="35"/>
  <c r="B46" i="35"/>
  <c r="B44" i="35"/>
  <c r="B38" i="35"/>
  <c r="B35" i="35"/>
  <c r="B33" i="35"/>
  <c r="B30" i="35"/>
  <c r="B28" i="35"/>
  <c r="B26" i="35" l="1"/>
  <c r="B24" i="35"/>
  <c r="B22" i="35"/>
  <c r="B20" i="35"/>
  <c r="B18" i="35"/>
  <c r="B15" i="35"/>
  <c r="B12" i="35" l="1"/>
  <c r="A9" i="35"/>
  <c r="A2" i="35"/>
  <c r="A6" i="35"/>
  <c r="G57" i="35" l="1"/>
  <c r="G53" i="35"/>
  <c r="G40" i="35"/>
  <c r="C214" i="16" l="1"/>
  <c r="D214" i="16" s="1"/>
  <c r="C215" i="16"/>
  <c r="D215" i="16" s="1"/>
  <c r="C216" i="16"/>
  <c r="D216" i="16" s="1"/>
  <c r="C213" i="16"/>
  <c r="D213" i="16" s="1"/>
  <c r="C212" i="16"/>
  <c r="D212" i="16" s="1"/>
  <c r="A38" i="19" l="1"/>
  <c r="C75" i="15" l="1"/>
  <c r="C73" i="15"/>
  <c r="B71" i="15"/>
  <c r="B69" i="15"/>
  <c r="B95" i="15"/>
  <c r="A32" i="19" l="1"/>
  <c r="V128" i="15" l="1"/>
  <c r="V122" i="15"/>
  <c r="V118" i="15"/>
  <c r="V110" i="15"/>
  <c r="B128" i="15" l="1"/>
  <c r="B126" i="15"/>
  <c r="B124" i="15"/>
  <c r="B122" i="15"/>
  <c r="B120" i="15"/>
  <c r="B118" i="15"/>
  <c r="B116" i="15"/>
  <c r="B114" i="15"/>
  <c r="B112" i="15"/>
  <c r="B110" i="15"/>
  <c r="B108" i="15"/>
  <c r="B106" i="15"/>
  <c r="B104" i="15"/>
  <c r="B102" i="15"/>
  <c r="B99" i="15"/>
  <c r="B97" i="15"/>
  <c r="B93" i="15"/>
  <c r="B37" i="15" l="1"/>
  <c r="B88" i="14"/>
  <c r="C183" i="16" l="1"/>
  <c r="D183" i="16" s="1"/>
  <c r="C74" i="16"/>
  <c r="D74" i="16" s="1"/>
  <c r="C11" i="16"/>
  <c r="D11" i="16" s="1"/>
  <c r="C208" i="16" l="1"/>
  <c r="D208" i="16" s="1"/>
  <c r="C207" i="16"/>
  <c r="D207" i="16" s="1"/>
  <c r="C206" i="16"/>
  <c r="D206" i="16" s="1"/>
  <c r="C205" i="16"/>
  <c r="D205" i="16" s="1"/>
  <c r="C204" i="16"/>
  <c r="D204" i="16" s="1"/>
  <c r="C203" i="16"/>
  <c r="D203" i="16" s="1"/>
  <c r="C202" i="16"/>
  <c r="D202" i="16" s="1"/>
  <c r="C198" i="16"/>
  <c r="D198" i="16" s="1"/>
  <c r="C197" i="16"/>
  <c r="D197" i="16" s="1"/>
  <c r="C196" i="16"/>
  <c r="D196" i="16" s="1"/>
  <c r="C195" i="16"/>
  <c r="D195" i="16" s="1"/>
  <c r="C194" i="16"/>
  <c r="D194" i="16" s="1"/>
  <c r="C193" i="16"/>
  <c r="D193" i="16" s="1"/>
  <c r="C192" i="16"/>
  <c r="D192" i="16" s="1"/>
  <c r="C191" i="16"/>
  <c r="D191" i="16" s="1"/>
  <c r="C190" i="16"/>
  <c r="D190" i="16" s="1"/>
  <c r="C189" i="16"/>
  <c r="D189" i="16" s="1"/>
  <c r="C185" i="16"/>
  <c r="D185" i="16" s="1"/>
  <c r="C184" i="16"/>
  <c r="D184" i="16" s="1"/>
  <c r="C168" i="16"/>
  <c r="D168" i="16" s="1"/>
  <c r="C180" i="16"/>
  <c r="D180" i="16" s="1"/>
  <c r="C181" i="16"/>
  <c r="D181" i="16" s="1"/>
  <c r="C176" i="16"/>
  <c r="D176" i="16" s="1"/>
  <c r="C182" i="16"/>
  <c r="D182" i="16" s="1"/>
  <c r="C172" i="16"/>
  <c r="D172" i="16" s="1"/>
  <c r="C179" i="16"/>
  <c r="D179" i="16" s="1"/>
  <c r="C178" i="16"/>
  <c r="D178" i="16" s="1"/>
  <c r="C170" i="16"/>
  <c r="D170" i="16" s="1"/>
  <c r="C174" i="16"/>
  <c r="D174" i="16" s="1"/>
  <c r="C167" i="16"/>
  <c r="D167" i="16" s="1"/>
  <c r="C169" i="16"/>
  <c r="D169" i="16" s="1"/>
  <c r="C173" i="16"/>
  <c r="D173" i="16" s="1"/>
  <c r="C177" i="16"/>
  <c r="D177" i="16" s="1"/>
  <c r="C171" i="16"/>
  <c r="D171" i="16" s="1"/>
  <c r="C175" i="16"/>
  <c r="D175" i="16" s="1"/>
  <c r="C162" i="16"/>
  <c r="D162" i="16" s="1"/>
  <c r="C163" i="16"/>
  <c r="D163" i="16" s="1"/>
  <c r="C161" i="16"/>
  <c r="D161" i="16" s="1"/>
  <c r="C160" i="16"/>
  <c r="D160" i="16" s="1"/>
  <c r="C125" i="16" l="1"/>
  <c r="D125" i="16" s="1"/>
  <c r="C128" i="16"/>
  <c r="D128" i="16" s="1"/>
  <c r="C127" i="16"/>
  <c r="D127" i="16" s="1"/>
  <c r="C126" i="16"/>
  <c r="D126" i="16" s="1"/>
  <c r="C124" i="16"/>
  <c r="D124" i="16" s="1"/>
  <c r="C123" i="16"/>
  <c r="D123" i="16" s="1"/>
  <c r="C117" i="16" l="1"/>
  <c r="D117" i="16" s="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3" i="21" l="1"/>
  <c r="D14" i="21"/>
  <c r="D2" i="21"/>
  <c r="D17" i="18" l="1"/>
  <c r="P19" i="18" l="1"/>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N20" i="18" l="1"/>
  <c r="O20" i="18" s="1"/>
  <c r="Q20" i="18" s="1"/>
  <c r="N21" i="18"/>
  <c r="O21" i="18" s="1"/>
  <c r="Q21" i="18" s="1"/>
  <c r="N22" i="18"/>
  <c r="O22" i="18" s="1"/>
  <c r="Q22" i="18" s="1"/>
  <c r="N23" i="18"/>
  <c r="O23" i="18" s="1"/>
  <c r="Q23" i="18" s="1"/>
  <c r="N24" i="18"/>
  <c r="O24" i="18" s="1"/>
  <c r="Q24" i="18" s="1"/>
  <c r="N25" i="18"/>
  <c r="O25" i="18" s="1"/>
  <c r="Q25" i="18" s="1"/>
  <c r="N26" i="18"/>
  <c r="O26" i="18" s="1"/>
  <c r="Q26" i="18" s="1"/>
  <c r="N27" i="18"/>
  <c r="O27" i="18" s="1"/>
  <c r="Q27" i="18" s="1"/>
  <c r="N28" i="18"/>
  <c r="O28" i="18" s="1"/>
  <c r="Q28" i="18" s="1"/>
  <c r="N29" i="18"/>
  <c r="O29" i="18" s="1"/>
  <c r="Q29" i="18" s="1"/>
  <c r="N30" i="18"/>
  <c r="O30" i="18" s="1"/>
  <c r="Q30" i="18" s="1"/>
  <c r="N31" i="18"/>
  <c r="O31" i="18" s="1"/>
  <c r="Q31" i="18" s="1"/>
  <c r="N32" i="18"/>
  <c r="O32" i="18" s="1"/>
  <c r="Q32" i="18" s="1"/>
  <c r="N33" i="18"/>
  <c r="O33" i="18" s="1"/>
  <c r="Q33" i="18" s="1"/>
  <c r="N34" i="18"/>
  <c r="O34" i="18" s="1"/>
  <c r="Q34" i="18" s="1"/>
  <c r="N35" i="18"/>
  <c r="O35" i="18" s="1"/>
  <c r="Q35" i="18" s="1"/>
  <c r="N36" i="18"/>
  <c r="O36" i="18" s="1"/>
  <c r="Q36" i="18" s="1"/>
  <c r="N37" i="18"/>
  <c r="O37" i="18" s="1"/>
  <c r="Q37" i="18" s="1"/>
  <c r="N38" i="18"/>
  <c r="O38" i="18" s="1"/>
  <c r="Q38" i="18" s="1"/>
  <c r="N39" i="18"/>
  <c r="O39" i="18" s="1"/>
  <c r="Q39" i="18" s="1"/>
  <c r="N40" i="18"/>
  <c r="O40" i="18" s="1"/>
  <c r="Q40" i="18" s="1"/>
  <c r="N41" i="18"/>
  <c r="O41" i="18" s="1"/>
  <c r="Q41" i="18" s="1"/>
  <c r="N42" i="18"/>
  <c r="O42" i="18" s="1"/>
  <c r="Q42" i="18" s="1"/>
  <c r="N43" i="18"/>
  <c r="O43" i="18" s="1"/>
  <c r="Q43" i="18" s="1"/>
  <c r="N44" i="18"/>
  <c r="O44" i="18" s="1"/>
  <c r="Q44" i="18" s="1"/>
  <c r="N45" i="18"/>
  <c r="O45" i="18" s="1"/>
  <c r="Q45" i="18" s="1"/>
  <c r="N46" i="18"/>
  <c r="O46" i="18" s="1"/>
  <c r="Q46" i="18" s="1"/>
  <c r="N47" i="18"/>
  <c r="O47" i="18" s="1"/>
  <c r="Q47" i="18" s="1"/>
  <c r="N48" i="18"/>
  <c r="O48" i="18" s="1"/>
  <c r="Q48" i="18" s="1"/>
  <c r="N49" i="18"/>
  <c r="O49" i="18" s="1"/>
  <c r="Q49" i="18" s="1"/>
  <c r="N50" i="18"/>
  <c r="O50" i="18" s="1"/>
  <c r="Q50" i="18" s="1"/>
  <c r="N51" i="18"/>
  <c r="O51" i="18" s="1"/>
  <c r="Q51" i="18" s="1"/>
  <c r="N52" i="18"/>
  <c r="O52" i="18" s="1"/>
  <c r="Q52" i="18" s="1"/>
  <c r="N53" i="18"/>
  <c r="O53" i="18" s="1"/>
  <c r="Q53" i="18" s="1"/>
  <c r="N54" i="18"/>
  <c r="O54" i="18" s="1"/>
  <c r="Q54" i="18" s="1"/>
  <c r="N55" i="18"/>
  <c r="O55" i="18" s="1"/>
  <c r="Q55" i="18" s="1"/>
  <c r="N56" i="18"/>
  <c r="O56" i="18" s="1"/>
  <c r="Q56" i="18" s="1"/>
  <c r="N57" i="18"/>
  <c r="O57" i="18" s="1"/>
  <c r="Q57" i="18" s="1"/>
  <c r="N58" i="18"/>
  <c r="O58" i="18" s="1"/>
  <c r="Q58" i="18" s="1"/>
  <c r="N59" i="18"/>
  <c r="O59" i="18" s="1"/>
  <c r="Q59" i="18" s="1"/>
  <c r="N60" i="18"/>
  <c r="O60" i="18" s="1"/>
  <c r="Q60" i="18" s="1"/>
  <c r="N61" i="18"/>
  <c r="O61" i="18" s="1"/>
  <c r="Q61" i="18" s="1"/>
  <c r="N62" i="18"/>
  <c r="O62" i="18" s="1"/>
  <c r="Q62" i="18" s="1"/>
  <c r="N63" i="18"/>
  <c r="O63" i="18" s="1"/>
  <c r="Q63" i="18" s="1"/>
  <c r="N64" i="18"/>
  <c r="O64" i="18" s="1"/>
  <c r="Q64" i="18" s="1"/>
  <c r="N65" i="18"/>
  <c r="O65" i="18" s="1"/>
  <c r="Q65" i="18" s="1"/>
  <c r="N66" i="18"/>
  <c r="O66" i="18" s="1"/>
  <c r="Q66" i="18" s="1"/>
  <c r="N67" i="18"/>
  <c r="O67" i="18" s="1"/>
  <c r="Q67" i="18" s="1"/>
  <c r="N68" i="18"/>
  <c r="O68" i="18" s="1"/>
  <c r="Q68" i="18" s="1"/>
  <c r="N69" i="18"/>
  <c r="O69" i="18" s="1"/>
  <c r="Q69" i="18" s="1"/>
  <c r="N70" i="18"/>
  <c r="O70" i="18" s="1"/>
  <c r="Q70" i="18" s="1"/>
  <c r="N71" i="18"/>
  <c r="O71" i="18" s="1"/>
  <c r="Q71" i="18" s="1"/>
  <c r="N72" i="18"/>
  <c r="O72" i="18" s="1"/>
  <c r="Q72" i="18" s="1"/>
  <c r="N73" i="18"/>
  <c r="O73" i="18" s="1"/>
  <c r="Q73" i="18" s="1"/>
  <c r="N74" i="18"/>
  <c r="O74" i="18" s="1"/>
  <c r="Q74" i="18" s="1"/>
  <c r="N19" i="18"/>
  <c r="O19" i="18" s="1"/>
  <c r="Q19" i="18" s="1"/>
  <c r="D60" i="21" l="1"/>
  <c r="D28" i="21" l="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4" i="21"/>
  <c r="D15" i="21"/>
  <c r="D16" i="21"/>
  <c r="D18" i="21"/>
  <c r="D20" i="21"/>
  <c r="D22" i="21"/>
  <c r="D19" i="21"/>
  <c r="D21" i="21"/>
  <c r="D23" i="21"/>
  <c r="D25" i="21"/>
  <c r="D27" i="21"/>
  <c r="D26" i="21"/>
  <c r="D17" i="21"/>
  <c r="D24" i="21"/>
  <c r="A4" i="14" l="1"/>
  <c r="A4" i="15" l="1"/>
  <c r="A4" i="35"/>
  <c r="A3" i="18"/>
  <c r="A4" i="19"/>
  <c r="A4" i="20"/>
  <c r="A36" i="19"/>
  <c r="A6" i="14"/>
  <c r="A6" i="15"/>
  <c r="A5" i="18"/>
  <c r="A6" i="19"/>
  <c r="A6" i="20"/>
  <c r="B9" i="11" l="1"/>
  <c r="D13" i="21" l="1"/>
  <c r="D62" i="21"/>
  <c r="D61" i="21"/>
  <c r="D12" i="21"/>
  <c r="D10" i="21" l="1"/>
  <c r="A1" i="18" l="1"/>
  <c r="A8" i="18"/>
  <c r="A11" i="18"/>
  <c r="A14" i="18"/>
  <c r="E16" i="18"/>
  <c r="A17" i="18"/>
  <c r="B17" i="18"/>
  <c r="C17" i="18"/>
  <c r="E17" i="18"/>
  <c r="G19" i="18"/>
  <c r="H19" i="18" s="1"/>
  <c r="I19" i="18"/>
  <c r="J19" i="18" s="1"/>
  <c r="K19" i="18"/>
  <c r="L19" i="18" s="1"/>
  <c r="F20" i="18"/>
  <c r="M20" i="18" s="1"/>
  <c r="G20" i="18"/>
  <c r="H20" i="18" s="1"/>
  <c r="I20" i="18"/>
  <c r="J20" i="18" s="1"/>
  <c r="K20" i="18"/>
  <c r="L20" i="18" s="1"/>
  <c r="F21" i="18"/>
  <c r="M21" i="18" s="1"/>
  <c r="G21" i="18"/>
  <c r="H21" i="18" s="1"/>
  <c r="I21" i="18"/>
  <c r="J21" i="18" s="1"/>
  <c r="K21" i="18"/>
  <c r="L21" i="18" s="1"/>
  <c r="F22" i="18"/>
  <c r="M22" i="18" s="1"/>
  <c r="G22" i="18"/>
  <c r="H22" i="18" s="1"/>
  <c r="I22" i="18"/>
  <c r="J22" i="18" s="1"/>
  <c r="K22" i="18"/>
  <c r="L22" i="18" s="1"/>
  <c r="F23" i="18"/>
  <c r="M23" i="18" s="1"/>
  <c r="G23" i="18"/>
  <c r="H23" i="18" s="1"/>
  <c r="I23" i="18"/>
  <c r="J23" i="18" s="1"/>
  <c r="K23" i="18"/>
  <c r="L23" i="18" s="1"/>
  <c r="F24" i="18"/>
  <c r="M24" i="18" s="1"/>
  <c r="G24" i="18"/>
  <c r="H24" i="18" s="1"/>
  <c r="I24" i="18"/>
  <c r="J24" i="18" s="1"/>
  <c r="K24" i="18"/>
  <c r="L24" i="18" s="1"/>
  <c r="F25" i="18"/>
  <c r="M25" i="18" s="1"/>
  <c r="G25" i="18"/>
  <c r="H25" i="18" s="1"/>
  <c r="I25" i="18"/>
  <c r="J25" i="18" s="1"/>
  <c r="K25" i="18"/>
  <c r="L25" i="18" s="1"/>
  <c r="F26" i="18"/>
  <c r="M26" i="18" s="1"/>
  <c r="G26" i="18"/>
  <c r="H26" i="18" s="1"/>
  <c r="I26" i="18"/>
  <c r="J26" i="18" s="1"/>
  <c r="K26" i="18"/>
  <c r="L26" i="18" s="1"/>
  <c r="F27" i="18"/>
  <c r="M27" i="18" s="1"/>
  <c r="G27" i="18"/>
  <c r="H27" i="18" s="1"/>
  <c r="I27" i="18"/>
  <c r="J27" i="18" s="1"/>
  <c r="K27" i="18"/>
  <c r="L27" i="18" s="1"/>
  <c r="F28" i="18"/>
  <c r="M28" i="18" s="1"/>
  <c r="G28" i="18"/>
  <c r="H28" i="18" s="1"/>
  <c r="I28" i="18"/>
  <c r="J28" i="18" s="1"/>
  <c r="K28" i="18"/>
  <c r="L28" i="18" s="1"/>
  <c r="F29" i="18"/>
  <c r="M29" i="18" s="1"/>
  <c r="G29" i="18"/>
  <c r="H29" i="18" s="1"/>
  <c r="I29" i="18"/>
  <c r="J29" i="18" s="1"/>
  <c r="K29" i="18"/>
  <c r="L29" i="18" s="1"/>
  <c r="F30" i="18"/>
  <c r="M30" i="18" s="1"/>
  <c r="G30" i="18"/>
  <c r="H30" i="18" s="1"/>
  <c r="I30" i="18"/>
  <c r="J30" i="18" s="1"/>
  <c r="K30" i="18"/>
  <c r="L30" i="18" s="1"/>
  <c r="F31" i="18"/>
  <c r="M31" i="18" s="1"/>
  <c r="G31" i="18"/>
  <c r="H31" i="18" s="1"/>
  <c r="I31" i="18"/>
  <c r="J31" i="18" s="1"/>
  <c r="K31" i="18"/>
  <c r="L31" i="18" s="1"/>
  <c r="F32" i="18"/>
  <c r="M32" i="18" s="1"/>
  <c r="G32" i="18"/>
  <c r="H32" i="18" s="1"/>
  <c r="I32" i="18"/>
  <c r="J32" i="18" s="1"/>
  <c r="K32" i="18"/>
  <c r="L32" i="18" s="1"/>
  <c r="F33" i="18"/>
  <c r="M33" i="18" s="1"/>
  <c r="G33" i="18"/>
  <c r="H33" i="18" s="1"/>
  <c r="I33" i="18"/>
  <c r="J33" i="18" s="1"/>
  <c r="K33" i="18"/>
  <c r="L33" i="18" s="1"/>
  <c r="F34" i="18"/>
  <c r="M34" i="18" s="1"/>
  <c r="G34" i="18"/>
  <c r="H34" i="18" s="1"/>
  <c r="I34" i="18"/>
  <c r="J34" i="18" s="1"/>
  <c r="K34" i="18"/>
  <c r="L34" i="18" s="1"/>
  <c r="F35" i="18"/>
  <c r="M35" i="18" s="1"/>
  <c r="G35" i="18"/>
  <c r="H35" i="18" s="1"/>
  <c r="I35" i="18"/>
  <c r="J35" i="18" s="1"/>
  <c r="K35" i="18"/>
  <c r="L35" i="18" s="1"/>
  <c r="F36" i="18"/>
  <c r="M36" i="18" s="1"/>
  <c r="G36" i="18"/>
  <c r="H36" i="18" s="1"/>
  <c r="I36" i="18"/>
  <c r="J36" i="18" s="1"/>
  <c r="K36" i="18"/>
  <c r="L36" i="18" s="1"/>
  <c r="F37" i="18"/>
  <c r="M37" i="18" s="1"/>
  <c r="G37" i="18"/>
  <c r="H37" i="18" s="1"/>
  <c r="I37" i="18"/>
  <c r="J37" i="18" s="1"/>
  <c r="K37" i="18"/>
  <c r="L37" i="18" s="1"/>
  <c r="F38" i="18"/>
  <c r="M38" i="18" s="1"/>
  <c r="G38" i="18"/>
  <c r="H38" i="18" s="1"/>
  <c r="I38" i="18"/>
  <c r="J38" i="18" s="1"/>
  <c r="K38" i="18"/>
  <c r="L38" i="18" s="1"/>
  <c r="F39" i="18"/>
  <c r="M39" i="18" s="1"/>
  <c r="G39" i="18"/>
  <c r="H39" i="18" s="1"/>
  <c r="I39" i="18"/>
  <c r="J39" i="18" s="1"/>
  <c r="K39" i="18"/>
  <c r="L39" i="18" s="1"/>
  <c r="F40" i="18"/>
  <c r="M40" i="18" s="1"/>
  <c r="G40" i="18"/>
  <c r="H40" i="18" s="1"/>
  <c r="I40" i="18"/>
  <c r="J40" i="18" s="1"/>
  <c r="K40" i="18"/>
  <c r="L40" i="18" s="1"/>
  <c r="F41" i="18"/>
  <c r="M41" i="18" s="1"/>
  <c r="G41" i="18"/>
  <c r="H41" i="18" s="1"/>
  <c r="I41" i="18"/>
  <c r="J41" i="18" s="1"/>
  <c r="K41" i="18"/>
  <c r="L41" i="18" s="1"/>
  <c r="F42" i="18"/>
  <c r="M42" i="18" s="1"/>
  <c r="G42" i="18"/>
  <c r="H42" i="18" s="1"/>
  <c r="I42" i="18"/>
  <c r="J42" i="18" s="1"/>
  <c r="K42" i="18"/>
  <c r="L42" i="18" s="1"/>
  <c r="F43" i="18"/>
  <c r="M43" i="18" s="1"/>
  <c r="G43" i="18"/>
  <c r="H43" i="18" s="1"/>
  <c r="I43" i="18"/>
  <c r="J43" i="18" s="1"/>
  <c r="K43" i="18"/>
  <c r="L43" i="18" s="1"/>
  <c r="F44" i="18"/>
  <c r="M44" i="18" s="1"/>
  <c r="G44" i="18"/>
  <c r="H44" i="18" s="1"/>
  <c r="I44" i="18"/>
  <c r="J44" i="18" s="1"/>
  <c r="K44" i="18"/>
  <c r="L44" i="18" s="1"/>
  <c r="F45" i="18"/>
  <c r="M45" i="18" s="1"/>
  <c r="G45" i="18"/>
  <c r="H45" i="18" s="1"/>
  <c r="I45" i="18"/>
  <c r="J45" i="18" s="1"/>
  <c r="K45" i="18"/>
  <c r="L45" i="18" s="1"/>
  <c r="F46" i="18"/>
  <c r="M46" i="18" s="1"/>
  <c r="G46" i="18"/>
  <c r="H46" i="18" s="1"/>
  <c r="I46" i="18"/>
  <c r="J46" i="18" s="1"/>
  <c r="K46" i="18"/>
  <c r="L46" i="18" s="1"/>
  <c r="F47" i="18"/>
  <c r="M47" i="18" s="1"/>
  <c r="G47" i="18"/>
  <c r="H47" i="18" s="1"/>
  <c r="I47" i="18"/>
  <c r="J47" i="18" s="1"/>
  <c r="K47" i="18"/>
  <c r="L47" i="18" s="1"/>
  <c r="F48" i="18"/>
  <c r="M48" i="18" s="1"/>
  <c r="G48" i="18"/>
  <c r="H48" i="18" s="1"/>
  <c r="I48" i="18"/>
  <c r="J48" i="18" s="1"/>
  <c r="K48" i="18"/>
  <c r="L48" i="18" s="1"/>
  <c r="F49" i="18"/>
  <c r="M49" i="18" s="1"/>
  <c r="G49" i="18"/>
  <c r="H49" i="18" s="1"/>
  <c r="I49" i="18"/>
  <c r="J49" i="18" s="1"/>
  <c r="K49" i="18"/>
  <c r="L49" i="18" s="1"/>
  <c r="F50" i="18"/>
  <c r="M50" i="18" s="1"/>
  <c r="G50" i="18"/>
  <c r="H50" i="18" s="1"/>
  <c r="I50" i="18"/>
  <c r="J50" i="18" s="1"/>
  <c r="K50" i="18"/>
  <c r="L50" i="18" s="1"/>
  <c r="F51" i="18"/>
  <c r="M51" i="18" s="1"/>
  <c r="G51" i="18"/>
  <c r="H51" i="18" s="1"/>
  <c r="I51" i="18"/>
  <c r="J51" i="18" s="1"/>
  <c r="K51" i="18"/>
  <c r="L51" i="18" s="1"/>
  <c r="F52" i="18"/>
  <c r="M52" i="18" s="1"/>
  <c r="G52" i="18"/>
  <c r="H52" i="18" s="1"/>
  <c r="I52" i="18"/>
  <c r="J52" i="18" s="1"/>
  <c r="K52" i="18"/>
  <c r="L52" i="18" s="1"/>
  <c r="F53" i="18"/>
  <c r="M53" i="18" s="1"/>
  <c r="G53" i="18"/>
  <c r="H53" i="18" s="1"/>
  <c r="I53" i="18"/>
  <c r="J53" i="18" s="1"/>
  <c r="K53" i="18"/>
  <c r="L53" i="18" s="1"/>
  <c r="F54" i="18"/>
  <c r="M54" i="18" s="1"/>
  <c r="G54" i="18"/>
  <c r="H54" i="18" s="1"/>
  <c r="I54" i="18"/>
  <c r="J54" i="18" s="1"/>
  <c r="K54" i="18"/>
  <c r="L54" i="18" s="1"/>
  <c r="F55" i="18"/>
  <c r="M55" i="18" s="1"/>
  <c r="G55" i="18"/>
  <c r="H55" i="18" s="1"/>
  <c r="I55" i="18"/>
  <c r="J55" i="18" s="1"/>
  <c r="K55" i="18"/>
  <c r="L55" i="18" s="1"/>
  <c r="F56" i="18"/>
  <c r="M56" i="18" s="1"/>
  <c r="G56" i="18"/>
  <c r="H56" i="18" s="1"/>
  <c r="I56" i="18"/>
  <c r="J56" i="18" s="1"/>
  <c r="K56" i="18"/>
  <c r="L56" i="18" s="1"/>
  <c r="F57" i="18"/>
  <c r="M57" i="18" s="1"/>
  <c r="G57" i="18"/>
  <c r="H57" i="18" s="1"/>
  <c r="I57" i="18"/>
  <c r="J57" i="18" s="1"/>
  <c r="K57" i="18"/>
  <c r="L57" i="18" s="1"/>
  <c r="F58" i="18"/>
  <c r="M58" i="18" s="1"/>
  <c r="G58" i="18"/>
  <c r="H58" i="18" s="1"/>
  <c r="I58" i="18"/>
  <c r="J58" i="18" s="1"/>
  <c r="K58" i="18"/>
  <c r="L58" i="18" s="1"/>
  <c r="F59" i="18"/>
  <c r="M59" i="18" s="1"/>
  <c r="G59" i="18"/>
  <c r="H59" i="18" s="1"/>
  <c r="I59" i="18"/>
  <c r="J59" i="18" s="1"/>
  <c r="K59" i="18"/>
  <c r="L59" i="18" s="1"/>
  <c r="F60" i="18"/>
  <c r="M60" i="18" s="1"/>
  <c r="G60" i="18"/>
  <c r="H60" i="18" s="1"/>
  <c r="I60" i="18"/>
  <c r="J60" i="18" s="1"/>
  <c r="K60" i="18"/>
  <c r="L60" i="18" s="1"/>
  <c r="F61" i="18"/>
  <c r="M61" i="18" s="1"/>
  <c r="G61" i="18"/>
  <c r="H61" i="18" s="1"/>
  <c r="I61" i="18"/>
  <c r="J61" i="18" s="1"/>
  <c r="K61" i="18"/>
  <c r="L61" i="18" s="1"/>
  <c r="F62" i="18"/>
  <c r="M62" i="18" s="1"/>
  <c r="G62" i="18"/>
  <c r="H62" i="18" s="1"/>
  <c r="I62" i="18"/>
  <c r="J62" i="18" s="1"/>
  <c r="K62" i="18"/>
  <c r="L62" i="18" s="1"/>
  <c r="F63" i="18"/>
  <c r="M63" i="18" s="1"/>
  <c r="G63" i="18"/>
  <c r="H63" i="18" s="1"/>
  <c r="I63" i="18"/>
  <c r="J63" i="18" s="1"/>
  <c r="K63" i="18"/>
  <c r="L63" i="18" s="1"/>
  <c r="F64" i="18"/>
  <c r="M64" i="18" s="1"/>
  <c r="G64" i="18"/>
  <c r="H64" i="18" s="1"/>
  <c r="I64" i="18"/>
  <c r="J64" i="18" s="1"/>
  <c r="K64" i="18"/>
  <c r="L64" i="18" s="1"/>
  <c r="F65" i="18"/>
  <c r="M65" i="18" s="1"/>
  <c r="G65" i="18"/>
  <c r="H65" i="18" s="1"/>
  <c r="I65" i="18"/>
  <c r="J65" i="18" s="1"/>
  <c r="K65" i="18"/>
  <c r="L65" i="18" s="1"/>
  <c r="F66" i="18"/>
  <c r="M66" i="18" s="1"/>
  <c r="G66" i="18"/>
  <c r="H66" i="18" s="1"/>
  <c r="I66" i="18"/>
  <c r="J66" i="18" s="1"/>
  <c r="K66" i="18"/>
  <c r="L66" i="18" s="1"/>
  <c r="F67" i="18"/>
  <c r="M67" i="18" s="1"/>
  <c r="G67" i="18"/>
  <c r="H67" i="18" s="1"/>
  <c r="I67" i="18"/>
  <c r="J67" i="18" s="1"/>
  <c r="K67" i="18"/>
  <c r="L67" i="18" s="1"/>
  <c r="F68" i="18"/>
  <c r="M68" i="18" s="1"/>
  <c r="G68" i="18"/>
  <c r="H68" i="18" s="1"/>
  <c r="I68" i="18"/>
  <c r="J68" i="18" s="1"/>
  <c r="K68" i="18"/>
  <c r="L68" i="18" s="1"/>
  <c r="F69" i="18"/>
  <c r="M69" i="18" s="1"/>
  <c r="G69" i="18"/>
  <c r="H69" i="18" s="1"/>
  <c r="I69" i="18"/>
  <c r="J69" i="18" s="1"/>
  <c r="K69" i="18"/>
  <c r="L69" i="18" s="1"/>
  <c r="F70" i="18"/>
  <c r="M70" i="18" s="1"/>
  <c r="G70" i="18"/>
  <c r="H70" i="18" s="1"/>
  <c r="I70" i="18"/>
  <c r="J70" i="18" s="1"/>
  <c r="K70" i="18"/>
  <c r="L70" i="18" s="1"/>
  <c r="F71" i="18"/>
  <c r="M71" i="18" s="1"/>
  <c r="G71" i="18"/>
  <c r="H71" i="18" s="1"/>
  <c r="I71" i="18"/>
  <c r="J71" i="18" s="1"/>
  <c r="K71" i="18"/>
  <c r="L71" i="18" s="1"/>
  <c r="F72" i="18"/>
  <c r="M72" i="18" s="1"/>
  <c r="G72" i="18"/>
  <c r="H72" i="18" s="1"/>
  <c r="I72" i="18"/>
  <c r="J72" i="18" s="1"/>
  <c r="K72" i="18"/>
  <c r="L72" i="18" s="1"/>
  <c r="F73" i="18"/>
  <c r="M73" i="18" s="1"/>
  <c r="G73" i="18"/>
  <c r="H73" i="18" s="1"/>
  <c r="I73" i="18"/>
  <c r="J73" i="18" s="1"/>
  <c r="K73" i="18"/>
  <c r="L73" i="18" s="1"/>
  <c r="F74" i="18"/>
  <c r="M74" i="18" s="1"/>
  <c r="G74" i="18"/>
  <c r="H74" i="18" s="1"/>
  <c r="I74" i="18"/>
  <c r="J74" i="18" s="1"/>
  <c r="K74" i="18"/>
  <c r="L74" i="18" s="1"/>
  <c r="C75" i="18"/>
  <c r="F17" i="18" s="1"/>
  <c r="F16" i="18" s="1"/>
  <c r="C77" i="18"/>
  <c r="C79" i="18"/>
  <c r="C80" i="18"/>
  <c r="C81" i="18"/>
  <c r="A84" i="18"/>
  <c r="A87" i="18"/>
  <c r="A91" i="18"/>
  <c r="A95" i="18"/>
  <c r="H75" i="18" l="1"/>
  <c r="D79" i="18" s="1"/>
  <c r="L75" i="18"/>
  <c r="D81" i="18" s="1"/>
  <c r="J75" i="18"/>
  <c r="D80" i="18" s="1"/>
  <c r="B76" i="18"/>
  <c r="B75" i="18" s="1"/>
  <c r="A1" i="11"/>
  <c r="L77" i="18" l="1"/>
  <c r="A34" i="20"/>
  <c r="A23" i="20"/>
  <c r="A17" i="20"/>
  <c r="H91" i="19"/>
  <c r="D4" i="21"/>
  <c r="D5" i="21"/>
  <c r="D6" i="21"/>
  <c r="D7" i="21"/>
  <c r="F19" i="18" s="1"/>
  <c r="M19" i="18" s="1"/>
  <c r="D65" i="21"/>
  <c r="D8" i="21"/>
  <c r="D9" i="21"/>
  <c r="D11" i="21"/>
  <c r="D63" i="21"/>
  <c r="A2" i="15" l="1"/>
  <c r="C68" i="16" l="1"/>
  <c r="D68" i="16" s="1"/>
  <c r="C101" i="16" l="1"/>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L43" i="20"/>
  <c r="K40" i="20"/>
  <c r="L37" i="20"/>
  <c r="L31" i="20"/>
  <c r="A28" i="20"/>
  <c r="L26" i="20"/>
  <c r="L20" i="20"/>
  <c r="A13" i="20"/>
  <c r="A9" i="20"/>
  <c r="A2" i="20"/>
  <c r="D95" i="19"/>
  <c r="D94" i="19"/>
  <c r="D93" i="19"/>
  <c r="B88" i="19"/>
  <c r="B85" i="19"/>
  <c r="A82" i="19"/>
  <c r="N75" i="19"/>
  <c r="I75" i="19"/>
  <c r="D75" i="19"/>
  <c r="B72" i="19"/>
  <c r="B68" i="19"/>
  <c r="A65" i="19"/>
  <c r="B57" i="19"/>
  <c r="A54" i="19"/>
  <c r="B51" i="19"/>
  <c r="B49" i="19"/>
  <c r="B47" i="19"/>
  <c r="A44" i="19"/>
  <c r="A41" i="19"/>
  <c r="A30" i="19"/>
  <c r="A28" i="19"/>
  <c r="A26" i="19"/>
  <c r="A24" i="19"/>
  <c r="A18" i="19"/>
  <c r="A16" i="19"/>
  <c r="N12" i="19"/>
  <c r="I12" i="19"/>
  <c r="E12" i="19"/>
  <c r="A12" i="19"/>
  <c r="A9" i="19"/>
  <c r="A2" i="19"/>
  <c r="B64" i="15"/>
  <c r="B59" i="15"/>
  <c r="B54" i="15"/>
  <c r="B51" i="15"/>
  <c r="B47" i="15"/>
  <c r="B45" i="15"/>
  <c r="B49" i="15"/>
  <c r="P43" i="15"/>
  <c r="K43" i="15"/>
  <c r="B40" i="15"/>
  <c r="B90" i="15"/>
  <c r="B88" i="15"/>
  <c r="B86" i="15"/>
  <c r="B81" i="15"/>
  <c r="B78" i="15"/>
  <c r="B34" i="15"/>
  <c r="B32" i="15"/>
  <c r="B30" i="15"/>
  <c r="B28" i="15"/>
  <c r="I26" i="15"/>
  <c r="B24" i="15"/>
  <c r="B22" i="15"/>
  <c r="I20" i="15"/>
  <c r="B18" i="15"/>
  <c r="B16" i="15"/>
  <c r="B14" i="15"/>
  <c r="P12" i="15"/>
  <c r="I12" i="15"/>
  <c r="B9" i="15"/>
  <c r="A84" i="14"/>
  <c r="B81" i="14"/>
  <c r="B79" i="14"/>
  <c r="B77" i="14"/>
  <c r="B75" i="14"/>
  <c r="B73" i="14"/>
  <c r="B71" i="14"/>
  <c r="A68" i="14"/>
  <c r="A66" i="14"/>
  <c r="B63" i="14"/>
  <c r="B61" i="14"/>
  <c r="B59" i="14"/>
  <c r="B56" i="14"/>
  <c r="B53" i="14"/>
  <c r="B51" i="14"/>
  <c r="B49" i="14"/>
  <c r="B46" i="14"/>
  <c r="B43" i="14"/>
  <c r="B41" i="14"/>
  <c r="B39" i="14"/>
  <c r="B36" i="14"/>
  <c r="B33" i="14"/>
  <c r="B31" i="14"/>
  <c r="B29" i="14"/>
  <c r="B27" i="14"/>
  <c r="B25" i="14"/>
  <c r="B19" i="14"/>
  <c r="B17" i="14"/>
  <c r="B15" i="14"/>
  <c r="A12" i="14"/>
  <c r="B9" i="14"/>
  <c r="A2" i="14"/>
  <c r="K30" i="11"/>
  <c r="A30" i="11"/>
  <c r="A26" i="11"/>
  <c r="A23" i="11"/>
  <c r="A20" i="11"/>
  <c r="A16" i="11"/>
  <c r="A12" i="11"/>
  <c r="U85" i="19" l="1"/>
  <c r="B152" i="15"/>
  <c r="B151" i="15" s="1"/>
  <c r="V152" i="15"/>
  <c r="H20" i="15" l="1"/>
  <c r="H21" i="15" s="1"/>
  <c r="H26" i="15"/>
  <c r="U23" i="15" l="1"/>
  <c r="H2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Cheng, Kendra (CN)</author>
  </authors>
  <commentList>
    <comment ref="G144" authorId="0" shapeId="0" xr:uid="{4A13A519-E813-4DF8-ADA6-E55CA2847961}">
      <text>
        <r>
          <rPr>
            <b/>
            <sz val="9"/>
            <color indexed="81"/>
            <rFont val="Tahoma"/>
            <family val="2"/>
          </rPr>
          <t>Cheng, Kendra (CN):</t>
        </r>
        <r>
          <rPr>
            <sz val="9"/>
            <color indexed="81"/>
            <rFont val="Tahoma"/>
            <family val="2"/>
          </rPr>
          <t xml:space="preserve">
where is the location?</t>
        </r>
      </text>
    </comment>
  </commentList>
</comments>
</file>

<file path=xl/sharedStrings.xml><?xml version="1.0" encoding="utf-8"?>
<sst xmlns="http://schemas.openxmlformats.org/spreadsheetml/2006/main" count="10308" uniqueCount="5510">
  <si>
    <t>Raw Material Introduction Request Form</t>
  </si>
  <si>
    <t>PPG</t>
  </si>
  <si>
    <t>One PPG Place, Pittsburgh, Pennsylvania 15272 USA</t>
  </si>
  <si>
    <t>Global EH&amp;S and Purchasing Requirements</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</si>
  <si>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</si>
  <si>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</si>
  <si>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 xml:space="preserve">The material you supply to PPG may be transported or incorporated </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</si>
  <si>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</si>
  <si>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The form consists of this cover letter along with 6 additional tabs</t>
  </si>
  <si>
    <t>The form consists of this cover letter along with 6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</si>
  <si>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Note: The responses must be in English language.  The translation is for reference only.</t>
  </si>
  <si>
    <t>Sincerely,</t>
  </si>
  <si>
    <t>Vice President, Environmental Health &amp; Safety</t>
  </si>
  <si>
    <t>Vice President, Global Supply Management</t>
  </si>
  <si>
    <t>Part A: Manufacturer, Distributor and Contact Information</t>
  </si>
  <si>
    <t>RMIR Training / FAQ</t>
  </si>
  <si>
    <t>PPG Applicant/Contact Information</t>
  </si>
  <si>
    <t>(to be completed by PPG prior to submission to raw material supplier)</t>
  </si>
  <si>
    <t>Contact Name</t>
  </si>
  <si>
    <t>Contact Telephone Number</t>
  </si>
  <si>
    <t>E-mail Address</t>
  </si>
  <si>
    <t>Manufacturer Information</t>
  </si>
  <si>
    <t>Product or Trade Name</t>
  </si>
  <si>
    <t>Chemical Name or Synonym</t>
  </si>
  <si>
    <t>Manufacturer Name</t>
  </si>
  <si>
    <t>Address</t>
  </si>
  <si>
    <t>Telephone Number</t>
  </si>
  <si>
    <t>Manufacturer Contact Information</t>
  </si>
  <si>
    <t>Name</t>
  </si>
  <si>
    <t>Distributor (if different from Manufacturer)</t>
  </si>
  <si>
    <t>Distributor Name</t>
  </si>
  <si>
    <t>Distributor Contact Information</t>
  </si>
  <si>
    <t>Information Provided By</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</si>
  <si>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</si>
  <si>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All of the information provided</t>
  </si>
  <si>
    <t>Title</t>
  </si>
  <si>
    <t>Company Name</t>
  </si>
  <si>
    <t>Date</t>
  </si>
  <si>
    <t>Please return the completed questionnaire by e-mail to the PPG contact specified in the contact section.</t>
  </si>
  <si>
    <t>Please return the completed questionnaire</t>
  </si>
  <si>
    <t>*</t>
  </si>
  <si>
    <t>Manufacturer information is required.  Distributor</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</si>
  <si>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</si>
  <si>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 xml:space="preserve">NO </t>
  </si>
  <si>
    <t>Part B: Product Information</t>
  </si>
  <si>
    <t>Characteristics</t>
  </si>
  <si>
    <t>Value</t>
  </si>
  <si>
    <t>Units of Measure</t>
  </si>
  <si>
    <t>Выбрать из списка</t>
  </si>
  <si>
    <t>Specific Gravity or Density</t>
  </si>
  <si>
    <t>%</t>
  </si>
  <si>
    <t>Weight (Non-Volatile) Solids</t>
  </si>
  <si>
    <t>Volume (Non-Volatile) Solids</t>
  </si>
  <si>
    <t>Total Weight % (Non-volatile) solids based on Composition</t>
  </si>
  <si>
    <t>Weight Pigments</t>
  </si>
  <si>
    <t>Volume Pigments</t>
  </si>
  <si>
    <t>Total Weight Pigments % based on Composition</t>
  </si>
  <si>
    <t>Flash Point</t>
  </si>
  <si>
    <t>Flash Point Method</t>
  </si>
  <si>
    <t>Physical State (at room temperature)</t>
  </si>
  <si>
    <t>Color</t>
  </si>
  <si>
    <t>Does the material contain fibers with diameter &lt;3.5μm, length &gt;5μm?</t>
  </si>
  <si>
    <t>Handling, Storage Conditions, and Packaging Information</t>
  </si>
  <si>
    <t>Minimum Storage Temperature</t>
  </si>
  <si>
    <t>Maximum Storage Temperature</t>
  </si>
  <si>
    <t>Guaranteed Shelf Life (from manufacture date)</t>
  </si>
  <si>
    <t>Does freezing harm the material?</t>
  </si>
  <si>
    <t>Please note any specific instructions or other storage conditions for safe handling of this raw material:</t>
  </si>
  <si>
    <t>Please see the attached document for mandatory anti-static packaging requirements.</t>
  </si>
  <si>
    <t xml:space="preserve">Please list the raw material's packaging anti-static specifications or attach the product's specification document in the box below.  </t>
  </si>
  <si>
    <t xml:space="preserve">Can your material create a combustible dust hazard when dispersed in air?  </t>
  </si>
  <si>
    <t>If you replied Yes to the above question, please supply the following information:</t>
  </si>
  <si>
    <t>What is the smallest particle size in microns (μm)?</t>
  </si>
  <si>
    <t>What is the particle shape?</t>
  </si>
  <si>
    <t>Nanotechnology</t>
  </si>
  <si>
    <t>Are intentionally manufactured nanomaterials present (primary particle size &lt;100 nanometers, nm) in this material?</t>
  </si>
  <si>
    <t>Are intentionally manufactured nanomaterials present</t>
  </si>
  <si>
    <t xml:space="preserve">If yes, please identify the substance name and the CAS number (if available) </t>
  </si>
  <si>
    <t>if yes, please identify the substance name</t>
  </si>
  <si>
    <t>CAS Number (CAS)</t>
  </si>
  <si>
    <t>Component Description</t>
  </si>
  <si>
    <t>What is the mass median aerodynamic diameter (MMAD), in microns (μm)?</t>
  </si>
  <si>
    <r>
      <t>What is the specific surface area value in cm</t>
    </r>
    <r>
      <rPr>
        <vertAlign val="superscript"/>
        <sz val="10"/>
        <color theme="1" tint="0.499984740745262"/>
        <rFont val="Arial"/>
        <family val="2"/>
      </rPr>
      <t>2</t>
    </r>
    <r>
      <rPr>
        <sz val="10"/>
        <color theme="1" tint="0.499984740745262"/>
        <rFont val="Arial"/>
        <family val="2"/>
      </rPr>
      <t>/g?</t>
    </r>
  </si>
  <si>
    <t>What is the particle size distribution?</t>
  </si>
  <si>
    <t>What percent or fraction is between 1 and 100 nanometers?</t>
  </si>
  <si>
    <t>Regarding the nanoparticles:</t>
  </si>
  <si>
    <t>What are the dimensions of the material?</t>
  </si>
  <si>
    <t>What is the aspect ratio?</t>
  </si>
  <si>
    <t>What is the shape of the particle?</t>
  </si>
  <si>
    <t>If Other was selected, please describe the particle shape:</t>
  </si>
  <si>
    <t>Is the material a particle (unbound), aggregated (strongly bound or fused) or an agglomerate (weakly bound)?</t>
  </si>
  <si>
    <t>What is the  dustiness level of the material (potential to be released into the air)?</t>
  </si>
  <si>
    <t>Describe the surface treatment on the particle:</t>
  </si>
  <si>
    <t>If Other was selected, please describe the surface treatment:</t>
  </si>
  <si>
    <t>What was the method used to measure the particle size distribution?</t>
  </si>
  <si>
    <t>If Other was selected, please describe the analysis:</t>
  </si>
  <si>
    <t>Was a stable dispersion formed prior to analysis?</t>
  </si>
  <si>
    <t>What method was used to measure the composition?</t>
  </si>
  <si>
    <t>Part C: Compositional Information</t>
  </si>
  <si>
    <t>A complete listing of ingredients (intentionally added</t>
  </si>
  <si>
    <t>A complete listing of ingredients (intentionally added or known to be contained in the product, both hazardous and non-hazardous, even at trace levels, is required; this must equal 100% and all ingredients disclosed on the safety data sheet must be listed here.  All metal compounds and the specifically mentioned compounds listed in Table 2 must be included in the composition.  Note: for reacted materials (e.g. resins), this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</si>
  <si>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 xml:space="preserve">This is a reminder - to meet our regulatory and sustainability goals, the following substances must be included in the composition if they are present in your product at any level, even in trace quantities. </t>
  </si>
  <si>
    <t>*2-ethoxyethanol (EGEE)</t>
  </si>
  <si>
    <t>*Mercury</t>
  </si>
  <si>
    <t>*2-ethoxyethyl acetate (EGEEAc)</t>
  </si>
  <si>
    <t>*Tin</t>
  </si>
  <si>
    <t>*2-methoxyethanol (EGME)</t>
  </si>
  <si>
    <t>*Cadmium and Cadmium Compounds</t>
  </si>
  <si>
    <t>*2-methoxyethyl acetate (EGMEAc)</t>
  </si>
  <si>
    <t>*Formaldehyde and Formaldehyde Releasing Compounds</t>
  </si>
  <si>
    <t>*Asbestos</t>
  </si>
  <si>
    <t>*Benzene</t>
  </si>
  <si>
    <t>*Isothiazolinone(s)</t>
  </si>
  <si>
    <t>*C9-C14 Perfluorocarboxylic Acids (PFCA)</t>
  </si>
  <si>
    <t>*Bisphenol A (BPA)</t>
  </si>
  <si>
    <t>*Any Other Perfluoroalkyl Substance (PFAS)</t>
  </si>
  <si>
    <t>*Orthophthalates</t>
  </si>
  <si>
    <t>*Perfluoro(2-Methyl-3-Oxahexanoic) (Gen-X)</t>
  </si>
  <si>
    <t>*N-Methyl-2-pyrrolidone (NMP)</t>
  </si>
  <si>
    <t xml:space="preserve">*Methyl Perfluoro-3-(3-Methoxypropoxy)-3H-Propanoate (ADONA) </t>
  </si>
  <si>
    <t>*Lead</t>
  </si>
  <si>
    <t>Table 1: Composition</t>
  </si>
  <si>
    <t>RSL Lookup</t>
  </si>
  <si>
    <t>Weight Percentage (no ranges)</t>
  </si>
  <si>
    <t>Component Type (See PPG Definition below)</t>
  </si>
  <si>
    <t>Impurity?</t>
  </si>
  <si>
    <t>PIGMENT?</t>
  </si>
  <si>
    <t>%pig</t>
  </si>
  <si>
    <t xml:space="preserve">BINDER? </t>
  </si>
  <si>
    <t>%bind</t>
  </si>
  <si>
    <t>SOLVENT?</t>
  </si>
  <si>
    <t>%solv</t>
  </si>
  <si>
    <t>lookup CAS</t>
  </si>
  <si>
    <t>is RSL</t>
  </si>
  <si>
    <t>is &gt;0.1</t>
  </si>
  <si>
    <t>sum</t>
  </si>
  <si>
    <t>∑ pigment</t>
  </si>
  <si>
    <t>∑ binder</t>
  </si>
  <si>
    <t>∑ solvent</t>
  </si>
  <si>
    <t>Component Type Summary</t>
  </si>
  <si>
    <t>total nonvolatile</t>
  </si>
  <si>
    <t>Pigment</t>
  </si>
  <si>
    <t>Binder</t>
  </si>
  <si>
    <t>Solvent</t>
  </si>
  <si>
    <t>PPG Definition Component Type</t>
  </si>
  <si>
    <t>Pigment – Is usually a solid material component that adds color</t>
  </si>
  <si>
    <r>
      <t xml:space="preserve">Pigment – Is usually a solid material component that adds color, tinting or hiding to a coating. PPG’s definition of pigments also includes fillers and extenders such as calcium carbonate, talc silica, etc., as well as dyes.  </t>
    </r>
    <r>
      <rPr>
        <b/>
        <sz val="10"/>
        <color theme="3"/>
        <rFont val="Arial"/>
        <family val="2"/>
      </rPr>
      <t>Any non-volatile additive that will contribute color or opacity (whether intentional or unintentional) and remain on a dried paint film can be defaulted to the "Pigment" Component Type.</t>
    </r>
  </si>
  <si>
    <t>Solvent – Is a component that contains no solids</t>
  </si>
  <si>
    <r>
      <t xml:space="preserve">Solvent – Is a component that contains no solids, evaporates, is generally a liquid and dissolves a solute resulting in a solution. A solvent is usually a liquid but can also be a gas.  </t>
    </r>
    <r>
      <rPr>
        <b/>
        <sz val="10"/>
        <color theme="3"/>
        <rFont val="Arial"/>
        <family val="2"/>
      </rPr>
      <t>Any volatile component that will not remain on a dried paint film after curing can be defaulted to the "Solvent" Component Type.</t>
    </r>
  </si>
  <si>
    <t>Binder – Is a resin</t>
  </si>
  <si>
    <r>
      <t xml:space="preserve">Binder – Is a resin, vehicle, polymer or additive component that is not a pigment or solvent (may be a liquid or solid). A binder possesses solids and can be considered any component of a liquid that will not evaporate.  </t>
    </r>
    <r>
      <rPr>
        <b/>
        <sz val="10"/>
        <color theme="3"/>
        <rFont val="Arial"/>
        <family val="2"/>
      </rPr>
      <t>Any non-volatile additive that does not contribute to color or opacity that will remain on a dried paint film can be defaulted to the "Binder" Component Type.</t>
    </r>
  </si>
  <si>
    <t>Part E: Sustainability</t>
  </si>
  <si>
    <t>Biobased Content</t>
  </si>
  <si>
    <t>Does the product contain biobased material?</t>
  </si>
  <si>
    <t>Please select the Norm(s) below and indicate the percentage of biobased content as indicated:</t>
  </si>
  <si>
    <t>ASTM D 6866</t>
  </si>
  <si>
    <t>% (mass)</t>
  </si>
  <si>
    <t>Biobased carbon content</t>
  </si>
  <si>
    <t>Organic carbon content</t>
  </si>
  <si>
    <t>Inorganic carbon content</t>
  </si>
  <si>
    <t>EN 16640</t>
  </si>
  <si>
    <t>Biobased carbon content as percentage of total mass</t>
  </si>
  <si>
    <t>Biobased carbon content as percentage of total carbon content</t>
  </si>
  <si>
    <t>EN 16785</t>
  </si>
  <si>
    <t>Biobased content</t>
  </si>
  <si>
    <t>Please attach reports or certificates of test results in the box provided: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</si>
  <si>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</si>
  <si>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Mass Balance Schemes</t>
  </si>
  <si>
    <t>Scheme</t>
  </si>
  <si>
    <t>Certified biobased content</t>
  </si>
  <si>
    <t>Validity expiration date</t>
  </si>
  <si>
    <t>Please attach the certificate/validation report:</t>
  </si>
  <si>
    <t>Biobased Content Attachments:</t>
  </si>
  <si>
    <t>Recycled Content</t>
  </si>
  <si>
    <t>Does the product contain recycled content?*</t>
  </si>
  <si>
    <t>*Note: Recycled content should be declared according</t>
  </si>
  <si>
    <t>*Note: Recycled content should be declared according to the definitions in ISO 14021, section 7.8.  According to ISO 14021, material which is reutilized or reworked into the same process which generated it is not considered recycled and should not be included in the recycled content.</t>
  </si>
  <si>
    <t xml:space="preserve">Pre-consumer content </t>
  </si>
  <si>
    <t>Post-consumer content</t>
  </si>
  <si>
    <t>Please attach reports or certificates of and third party certifications of recycled content in the box provided:</t>
  </si>
  <si>
    <t>Life Cycle Analysis (LCA) and Carbon Footprint</t>
  </si>
  <si>
    <t>Do you have LCA data for this product?</t>
  </si>
  <si>
    <t>PPG has a preferred LCA data specification.  Please refer to the attached PPG LCA Data Specification guidance document for supplying this data.</t>
  </si>
  <si>
    <t>Please attach the available LCA data:</t>
  </si>
  <si>
    <t>For updates to LCA values for this raw material please provide a contact name:</t>
  </si>
  <si>
    <t>Part D: Regulatory Information</t>
  </si>
  <si>
    <t>Country Regulatory Lists</t>
  </si>
  <si>
    <t>Country / Region</t>
  </si>
  <si>
    <t>Status</t>
  </si>
  <si>
    <t>Inventory or Registration No.</t>
  </si>
  <si>
    <t>Comments</t>
  </si>
  <si>
    <t>Australia (AICIS)</t>
  </si>
  <si>
    <t>Canada (DSL/NDSL)</t>
  </si>
  <si>
    <t>China (IECSC)</t>
  </si>
  <si>
    <t>Europe (REACh)</t>
  </si>
  <si>
    <t>*Если доступно, включите сюда информацию о инвентаризации ISHL</t>
  </si>
  <si>
    <t>Japan (METI/ENCS)</t>
  </si>
  <si>
    <t>Korea (KECI)</t>
  </si>
  <si>
    <t>New Zealand (HSNO)</t>
  </si>
  <si>
    <t>Philippines (PICCS)</t>
  </si>
  <si>
    <t>Taiwan (NCSR)</t>
  </si>
  <si>
    <t>Turkey (KKDIK)</t>
  </si>
  <si>
    <t>USA (TSCA)</t>
  </si>
  <si>
    <t>Vietnam (NCI)</t>
  </si>
  <si>
    <t>Specific Regulation Questions</t>
  </si>
  <si>
    <t>1. Import/Export Codes</t>
  </si>
  <si>
    <t>NAFTA Harmonized Tariff Schedule (format XXXX-XX-XXXX)</t>
  </si>
  <si>
    <t>European Commodity Code (format XXXX-XX-XXXX)</t>
  </si>
  <si>
    <t>Export Control Classification Number (ECCN)</t>
  </si>
  <si>
    <t>2. Regulatory Notifications</t>
  </si>
  <si>
    <t>Is this material, or any component of this material</t>
  </si>
  <si>
    <t>Is this material, or any component of this material, further regulated by or subject to any global regulatory notifications or rules such as US Toxic Substances Control Act (TSCA) 5e Consent order, TSCA 5a Significant New Use Rule (SNUR), TSCA 12b Export, Canada Environmental Protection Act (CEPA) Significant New Activity (SNAC), etc.?</t>
  </si>
  <si>
    <t>3. Biocides</t>
  </si>
  <si>
    <t>Is this product a registered biocide</t>
  </si>
  <si>
    <t>Is this product a registered biocide, specifically an algaecide, fungicide, pesticide, or rodenticide product?</t>
  </si>
  <si>
    <t>If yes, specify</t>
  </si>
  <si>
    <t>Type</t>
  </si>
  <si>
    <t>Country</t>
  </si>
  <si>
    <t>Registration Number</t>
  </si>
  <si>
    <t>4. Food Contact</t>
  </si>
  <si>
    <t>Is this product approved for use in contact with food?</t>
  </si>
  <si>
    <t>If yes, specify and attach the approval(s) in the attachments section</t>
  </si>
  <si>
    <t>US FDA</t>
  </si>
  <si>
    <t>EU</t>
  </si>
  <si>
    <t>China GB</t>
  </si>
  <si>
    <t>Please insert the following attachments as electronic</t>
  </si>
  <si>
    <t>Please insert the following attachments as electronic documents with the completed questionnaire or include as attachments to the email upon submission.  The use of .pdf format is recommended.</t>
  </si>
  <si>
    <t>To insert document as an icon</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</si>
  <si>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</si>
  <si>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MANDATORY - Current Safety Data Sheet in English Language</t>
  </si>
  <si>
    <t>Insert document here as icon</t>
  </si>
  <si>
    <t>MANDATORY - Current Safety Data Sheet in Local Languages</t>
  </si>
  <si>
    <r>
      <t xml:space="preserve">MANDATORY - Certificate of Analysis (COA) or Product Specification </t>
    </r>
    <r>
      <rPr>
        <b/>
        <u/>
        <sz val="10"/>
        <color theme="3"/>
        <rFont val="Arial"/>
        <family val="2"/>
      </rPr>
      <t>with ranges</t>
    </r>
    <r>
      <rPr>
        <sz val="10"/>
        <color theme="3"/>
        <rFont val="Arial"/>
        <family val="2"/>
      </rPr>
      <t>.  If not available, please complete the attachment shown with the tentative product specifications.</t>
    </r>
  </si>
  <si>
    <t>MANDATORY - Certificate of Analysis (COA) or Production</t>
  </si>
  <si>
    <t>Technical Data Sheet (if not available, indicate so)</t>
  </si>
  <si>
    <t>Additional Supplier Information (optional)</t>
  </si>
  <si>
    <t xml:space="preserve">This sheet is protected, but does not have a password.  That is just so the English, Korean, Spanish, and Chinese columns don't get accidentally copied and pasted over.  Keep it locked if copying and pasting for translating the RMIR, but unlock for adding or editing new line items.  To do this, just click unprotect sheet to edit, but remember to re-lock once completed to preserve the translations (only column C should be unlocked).  </t>
  </si>
  <si>
    <r>
      <rPr>
        <b/>
        <u/>
        <sz val="11"/>
        <color theme="0"/>
        <rFont val="Arial"/>
        <family val="2"/>
        <scheme val="minor"/>
      </rPr>
      <t>Current Translators:</t>
    </r>
    <r>
      <rPr>
        <b/>
        <sz val="11"/>
        <color theme="0"/>
        <rFont val="Arial"/>
        <family val="2"/>
        <scheme val="minor"/>
      </rPr>
      <t xml:space="preserve"> Teddy Zhou and Luna Martinez, Monica Gabriela [C] &lt;mglunam@ppg.com&gt; 
</t>
    </r>
    <r>
      <rPr>
        <sz val="11"/>
        <color theme="0"/>
        <rFont val="Arial"/>
        <family val="2"/>
        <scheme val="minor"/>
      </rPr>
      <t>(CMD 10/31/2020)</t>
    </r>
  </si>
  <si>
    <t xml:space="preserve">Send these columns to the translators     --------------------------------&gt;     --------------------------------&gt;     --------------------------------&gt;     --------------------------------&gt;     --------------------------------&gt;     --------------------------------&gt;  </t>
  </si>
  <si>
    <t xml:space="preserve">Lookup Column - truncated version of long texts so that vLookups work properly.  </t>
  </si>
  <si>
    <t>CURRENT TRANSLATION must remain column 3 of the table in order for the vLookups to work!</t>
  </si>
  <si>
    <t>Lock the ID column and the English column before sending to translators so that we can retain the reference</t>
  </si>
  <si>
    <t xml:space="preserve">Lookup Column </t>
  </si>
  <si>
    <t>Location - TAB</t>
  </si>
  <si>
    <t>Current Translation</t>
  </si>
  <si>
    <t xml:space="preserve">Translation ID </t>
  </si>
  <si>
    <t>English</t>
  </si>
  <si>
    <t>Spanish</t>
  </si>
  <si>
    <t>Chinese</t>
  </si>
  <si>
    <t>Russian</t>
  </si>
  <si>
    <t>OBSOLETE TRANSLATION: Korean</t>
  </si>
  <si>
    <t>(please scroll though page and complete entire list of questions)</t>
  </si>
  <si>
    <t>NOT CURRENTLY USED</t>
  </si>
  <si>
    <t>(пожалуйста, прокрутите страницу и заполните весь список вопросов)</t>
  </si>
  <si>
    <t>(desplácese por la página y complete toda la lista de preguntas)</t>
  </si>
  <si>
    <t>（请滚动页面并完成整个问题列表)</t>
  </si>
  <si>
    <t>(화면을 순차적으로 올려 보고, 질문 전체를 완성하십시오.)</t>
  </si>
  <si>
    <t>A AND B - CONTACT INFO</t>
  </si>
  <si>
    <t>(заполняется компанией PPG перед отправкой поставщику сырья)</t>
  </si>
  <si>
    <t>(esta sección la debe llenar PPG antes de entregar el formulario al proveedor de la materia prima)</t>
  </si>
  <si>
    <t>( 请将下面三行填完后再将本申请表提供给供应商填写)</t>
  </si>
  <si>
    <t>(양식을 원재료 공급업체에 보내기 전에 PPG 신청자가 작성할 사항)</t>
  </si>
  <si>
    <t>D - TRACE SUBSTANCES - TABLE 2</t>
  </si>
  <si>
    <t>*2-этоксиэтанол (этилцеллозольв)</t>
  </si>
  <si>
    <t>*2-etoxietanol (EGEE)</t>
  </si>
  <si>
    <t>*乙二醇乙醚（EGEE）</t>
  </si>
  <si>
    <t>*2-에 톡시 에탄올 (EGEE)</t>
  </si>
  <si>
    <t>*2-этоксиэтилацетат (этилцеллозольвацетат)</t>
  </si>
  <si>
    <t>*2-etoxietilo (EGEEAc)</t>
  </si>
  <si>
    <t>*乙二醇乙醚醋酸酯（EGEEAc）</t>
  </si>
  <si>
    <t>*2-에 톡시 에틸 아세테이트 (EGEEAc)</t>
  </si>
  <si>
    <t>*2-метоксиэтанол (метилцеллозольв)</t>
  </si>
  <si>
    <t>*2-metoxietanol (EGME)</t>
  </si>
  <si>
    <t>*乙二醇甲醚（EGME）</t>
  </si>
  <si>
    <t>*2- 메톡시 에탄올 (EGME)</t>
  </si>
  <si>
    <t>*2-метоксиэтилацетат (метилцеллозольвацетат)</t>
  </si>
  <si>
    <t>*Acetato de 2-metoxietilo (EGMEAc)</t>
  </si>
  <si>
    <t>*2-甲氧基乙基乙酸酯（EGMEAc）</t>
  </si>
  <si>
    <t>*2- 메톡시에틸 아세테이트 (EGMEAc)</t>
  </si>
  <si>
    <t>*Асбест</t>
  </si>
  <si>
    <t>*Asbesto</t>
  </si>
  <si>
    <t>石棉</t>
  </si>
  <si>
    <t>석면</t>
  </si>
  <si>
    <t>*Бензол</t>
  </si>
  <si>
    <t>*Benceno</t>
  </si>
  <si>
    <t>苯</t>
  </si>
  <si>
    <t>벤젠</t>
  </si>
  <si>
    <t>*Формальдегид и соединения, выделяющие формальдегид</t>
  </si>
  <si>
    <t>*Formaldehido y compuestos liberadores de formaldehido</t>
  </si>
  <si>
    <t>甲醛和释放甲醛的物质</t>
  </si>
  <si>
    <t>포름알데히드 배출 화합물</t>
  </si>
  <si>
    <t>*If available, include ISHL Inventory information here.</t>
  </si>
  <si>
    <t>E - REGULATORY INFO</t>
  </si>
  <si>
    <t>*En el caso de que esté disponible, incluya aquí la información relativa al inventario de la ISHL.</t>
  </si>
  <si>
    <t>如果可以的，这里包括ISHL目录信息</t>
  </si>
  <si>
    <t>* 가능하면, 여기에 산업안전보건법 등록 정보를 포함하여 주십시요.</t>
  </si>
  <si>
    <t>*Изотиазолинон(ы)</t>
  </si>
  <si>
    <t>*Isotiazolinona(s)</t>
  </si>
  <si>
    <t>异噻唑啉酮</t>
  </si>
  <si>
    <t>이소치아졸리논</t>
  </si>
  <si>
    <t>*Свинец</t>
  </si>
  <si>
    <t>*Plomo</t>
  </si>
  <si>
    <t>铅</t>
  </si>
  <si>
    <t>납</t>
  </si>
  <si>
    <t>*Ртуть</t>
  </si>
  <si>
    <t>*Mercurio</t>
  </si>
  <si>
    <t>汞</t>
  </si>
  <si>
    <t>수은</t>
  </si>
  <si>
    <t>*N-метил-2-пирролидон (NMP)</t>
  </si>
  <si>
    <t>*N-Metil-2-pirrolidona (NMP)</t>
  </si>
  <si>
    <t>N-甲基吡咯烷酮</t>
  </si>
  <si>
    <t>N 메틸 -2- 피 롤리 돈 (NMP)</t>
  </si>
  <si>
    <t>*Олово</t>
  </si>
  <si>
    <t>*Estaño</t>
  </si>
  <si>
    <t>锡</t>
  </si>
  <si>
    <t>주석</t>
  </si>
  <si>
    <t>1. Коды импорта/экспорта (коды ТНВЭД)</t>
  </si>
  <si>
    <t>1.  Códigos de importación/exportación</t>
  </si>
  <si>
    <t>海关税则号</t>
  </si>
  <si>
    <t>수입코드/수출코드</t>
  </si>
  <si>
    <t>2. Уведомления регулирующих органов</t>
  </si>
  <si>
    <t>2.  Notificaciones regulatorias</t>
  </si>
  <si>
    <t>监管通知</t>
  </si>
  <si>
    <t>법규 사항</t>
  </si>
  <si>
    <t>3. Биоциды</t>
  </si>
  <si>
    <t>3. Biocidas</t>
  </si>
  <si>
    <t>杀生物剂</t>
  </si>
  <si>
    <t>살생제</t>
  </si>
  <si>
    <t>4. Контакт с пищевыми продуктами</t>
  </si>
  <si>
    <t>4.  Contacto con alimentos</t>
  </si>
  <si>
    <t>食品接触</t>
  </si>
  <si>
    <t>식품 접촉</t>
  </si>
  <si>
    <t>D - COMPOSITION TABLE - TABLE 1</t>
  </si>
  <si>
    <t>Требуется полный список ингредиентов (преднамеренно добавленных или о которых известно, что они содержатся в продукте, как опасных, так и неопасных, даже в следовых количествах; общее количество должно равняться 100%, и все ингредиенты, указанные в паспорте безопасности, должны быть перечислены). В состав должны быть включены все соединения металлов и конкретно упомянутые соединения, перечисленные в Таблице 2. Примечание: для прореагировавших материалов (например, смолы) здесь не должен быть указан рецепт предварительной реакции, а должен быть указан состав материала в том виде, в каком он поставляется. .Если какие-либо ингредиенты являются запатентованными, отметьте их как таковые в описании и предоставьте общее название.Любое заявление о конфиденциальности должно соответствовать исключениям, разрешенным во всех странах мира, включая Тайвань и ЕС.Обработка поверхности частиц порошка также должна Если у вас есть вопросы, см. Запросы информации о сырьевых материалах PPG: часто задаваемые вопросы (FAQ).</t>
  </si>
  <si>
    <t>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t>
  </si>
  <si>
    <t>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t>
  </si>
  <si>
    <t xml:space="preserve">아주 소량일지라도, 유해성 및 비유해성 모두, 이 제품에 포함된성분 또는 고의로 첨가한 물질들의  완전한 목록이 필요합니다. 합계는 100%이어야 하며, 물질안전보건자료 상에 기재하지 않은 모든 성분을 본 양식에 기재하여 주십시오. 주의- 반응물 (예. 수지)인 경우, 반응 이전에 배합을 입력해서는 안되며, 공급한 대로 물질의 구성성분을 표기해야 합니다. 정보가 사유 재산인 경우, 내역에 그렇게 표시하십시오. 정보 보호를위한 어떠한 요구사항은 타이와, 유럽을 포함한 모든 나라에서 면제조항으로 허락됩니다. 분체입자 표면처리제 또한 포함됩니다. 만약 질문사항이 있으시면 PPG Raw Material Information Requests를 참조하세요; 빈번한 질문요약서. </t>
  </si>
  <si>
    <t>A distributor may be a supplier</t>
  </si>
  <si>
    <t>Дистрибьютор может быть поставщиком, продавцом или торговой компанией, которая продает товары от нескольких производителей или других дистрибьюторов.</t>
  </si>
  <si>
    <t>A distributor may be a supplier, vendor, or trading company that sells products from multiple manufacturers or other distributors.</t>
  </si>
  <si>
    <t xml:space="preserve">Un distribuidor puede ser un proveedor, vendedor o empresa comercial que vende productos de múltiples fabricantes u otros distribuidores. </t>
  </si>
  <si>
    <t>一个经销商可以是一个供应商，卖主，或是贸易公司（贸易公司可以出售多家制造商或经销商的产品）</t>
  </si>
  <si>
    <t>유통업체란 공급업체, 대리점(판매점), 무역회사로서 여러 개의 생산업체 및 기타 유통업체에서 나온 제품을 판매하는 업체입니다.</t>
  </si>
  <si>
    <t>absorbent</t>
  </si>
  <si>
    <t>абсорбент</t>
  </si>
  <si>
    <t>Absorbente</t>
  </si>
  <si>
    <t>吸收剂</t>
  </si>
  <si>
    <t>Additional Comments</t>
  </si>
  <si>
    <t>Дополнительные комментарии</t>
  </si>
  <si>
    <t>Comentarios adicionales</t>
  </si>
  <si>
    <t>补充</t>
  </si>
  <si>
    <t>추가 의견</t>
  </si>
  <si>
    <t>F - ATTACHMENTS</t>
  </si>
  <si>
    <t>Дополнительная информация о поставщике (необязательно)</t>
  </si>
  <si>
    <t>Información adicional del proveedor (opcional)</t>
  </si>
  <si>
    <t>其他供应商信息（可选）</t>
  </si>
  <si>
    <t>추가 공급업체 정보(선택사항)</t>
  </si>
  <si>
    <t>Адрес</t>
  </si>
  <si>
    <t>Dirección</t>
  </si>
  <si>
    <t>地址</t>
  </si>
  <si>
    <t>주소</t>
  </si>
  <si>
    <t>Aerosol</t>
  </si>
  <si>
    <t>DROPDOWNS</t>
  </si>
  <si>
    <t>Аэрозоль</t>
  </si>
  <si>
    <t>气溶胶</t>
  </si>
  <si>
    <t>에어로졸</t>
  </si>
  <si>
    <t>Agglomerated 
(Tightly Bound)</t>
  </si>
  <si>
    <t>Агломерированный
(плотно связанный)</t>
  </si>
  <si>
    <t>Aglomerado
(Unido con enlaces fuertes)</t>
  </si>
  <si>
    <t>聚集（强烈结合）</t>
  </si>
  <si>
    <t>Aggregated 
(Weakly Bound)</t>
  </si>
  <si>
    <t>Совокупный
(Слабо связанный)</t>
  </si>
  <si>
    <t>Agregado  
(Unido con enlaces débiles)</t>
  </si>
  <si>
    <t>团聚（弱结合）</t>
  </si>
  <si>
    <t>Algaecide</t>
  </si>
  <si>
    <t>Альгицид</t>
  </si>
  <si>
    <t xml:space="preserve">Alguicida </t>
  </si>
  <si>
    <t>杀藻剂</t>
  </si>
  <si>
    <t>살조제</t>
  </si>
  <si>
    <t>Alkylphenol / Alkylphenolethoxylates (AP/APEO)</t>
  </si>
  <si>
    <t>Алкилфенол / алкилфенолэтоксилаты (AP/APEO)</t>
  </si>
  <si>
    <t>Alquilfenol / Alquilfenoletoxilatos (AP/APEO)</t>
  </si>
  <si>
    <t>烷基酚/烷基酚聚氧乙烯醚</t>
  </si>
  <si>
    <t>알킬페놀 / 알킬페놀에톡실레이트 (AP/APEO)</t>
  </si>
  <si>
    <t>Вся информация, предоставленная для материалов, включенных в этот запрос, является достоверной и полной, насколько мне известно и насколько я уверен. Поставщик признает и соглашается с тем, что предоставленная информация представляет собой полное раскрытие материала. Подписываясь ниже, поставщик не заключает новое договорное соглашение с PPG, а подтверждает, что поставщик заполнил эту форму.</t>
  </si>
  <si>
    <t>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t>
  </si>
  <si>
    <t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t>
  </si>
  <si>
    <t>基于对该材料的了解，我提供的所有信息真实并且完整。我作为供应商认可并同意该材料的所有的成分已经完全公布于此。在下面签名，并不意味着与PPG签署一份新的合同，而是供应商确认由谁完成的该申请表。</t>
  </si>
  <si>
    <t>이 요청서의 원료를 위해 제공된 모든 정보는 사실이며 본인의 최선의 지식 및 판단에 비추어 작성 완료하였습니다. 공급업체는 제공한 본 정보가 원료를 완전하게 공개함을 동의하고 인정합니다. 아래 서명을 한다고 해서 공급자는 PPG와 신규 계약이 이루어지는 것은 아니며, 본 양식을 완성한 공급자에게 유효합니다.</t>
  </si>
  <si>
    <t>Anti-corrosion</t>
  </si>
  <si>
    <t>Антикоррозийный</t>
  </si>
  <si>
    <t>Anticorrosión</t>
  </si>
  <si>
    <t>耐腐蚀</t>
  </si>
  <si>
    <t>Antimicrobial</t>
  </si>
  <si>
    <t>Антимикробный</t>
  </si>
  <si>
    <t>Antimicrobiano</t>
  </si>
  <si>
    <t>杀菌剂</t>
  </si>
  <si>
    <t>Antimony</t>
  </si>
  <si>
    <t>Сурьма</t>
  </si>
  <si>
    <t>Antimonio</t>
  </si>
  <si>
    <t>锑</t>
  </si>
  <si>
    <t>안티몬</t>
  </si>
  <si>
    <t xml:space="preserve">Any non-volatile additive that does not contribute </t>
  </si>
  <si>
    <t>Любая нелетучая добавка, не влияющая на цвет или непрозрачность, остающаяся на высохшей пленке краски, может быть выбрана по умолчанию для типа компонента «Связующее».</t>
  </si>
  <si>
    <t>Any non-volatile additive that does not contribute to color or opacity that will remain on a dried paint film can be defaulted to the "Binder" Component Type.</t>
  </si>
  <si>
    <t>Cualquier aditivo no volátil que no contribuya al color u opacidad y que permanezca en una película de pintura seca puede ser considerado "Resina".</t>
  </si>
  <si>
    <t>对残留在干燥漆膜上的对颜色无影响或对透明性无影响的任何非挥发性添加剂可以默认为“粘合剂”组分类型。</t>
  </si>
  <si>
    <t>건조된 도막으로 남게될때 불투명하거나 착색된 색상으로 변하지 않는 비휘발성 첨가제는 
"바인더" 성분타입으로 선택 될 수있다.</t>
  </si>
  <si>
    <t>Any non-volatile additive that will contribute color or opacity</t>
  </si>
  <si>
    <t>Любая нелетучая добавка, которая придает цвет или непрозрачность (преднамеренно или непреднамеренно) и остаётся на высохшей пленке краски, по умолчанию может быть выбрана для типа компонента «Пигмент».</t>
  </si>
  <si>
    <t>Any non-volatile additive that will contribute color or opacity (whether intentional or unintentional) and remain on a dried paint film can be defaulted to the "Pigment" Component Type.</t>
  </si>
  <si>
    <t>Cualquier aditivo no volátil que contribuya al color u opacidad (ya sea intencional o no intencional) y que permanezca en una película de pintura seca puede ser considerado "Pigmento".</t>
  </si>
  <si>
    <t>对残留在干燥漆膜上的对颜色有影响或对透明性有影响（不论是否为有意添加）的任何非挥发性添加剂可以默认为“颜料”组分类型。</t>
  </si>
  <si>
    <t>비휘발성 첨가제가 건조 페인트 필름에 색상이나 불투명도를 기여하는 경우
(고의든 고의가 아니든),  "안료"  성분타입으로 선택 될 수 있다.</t>
  </si>
  <si>
    <t>Any volatile component that will not remain</t>
  </si>
  <si>
    <t>Для любого летучего компонента, который не остается на высохшей пленке краски после отверждения, по умолчанию можно выбрать тип компонента "Растворитель".</t>
  </si>
  <si>
    <t>Any volatile component that will not remain on a dried paint film after curing can be defaulted to the "Solvent" Component Type.</t>
  </si>
  <si>
    <t>Cualquier componente volátil que no permanezca en una película de pintura seca después de curar puede ser considerado "solvente".</t>
  </si>
  <si>
    <t>固化后不会残留在干燥漆膜上的任何挥发性组分可以默认为“溶剂”组分类型。</t>
  </si>
  <si>
    <t>휘발성 물질이 경화 후 건조 된 페인트 필름에서 증발하는 경우, "용제" 성분타입으로 간주될수 있다.</t>
  </si>
  <si>
    <t>C - PRODUCT INFO</t>
  </si>
  <si>
    <t>Присутствуют ли в этом материале намеренно изготовленные наноматериалы (размер первичных частиц &lt;100 нанометров, нм)?</t>
  </si>
  <si>
    <t>¿Este material contiene nanomateriales fabricados intencionalmente (tamaño de partícula primaria &lt;100 nanómetros, nm)?</t>
  </si>
  <si>
    <t>该材料中是否含有有意添加的纳米材料（原级粒子尺寸小于100纳米）？</t>
  </si>
  <si>
    <t>이 제품이 의도적으로 제조된 나노물질(주요 입자크기가 100나노미터 미만)을 포함하고 있습니까?</t>
  </si>
  <si>
    <t>Are there multiple known suppliers of this material?</t>
  </si>
  <si>
    <t>CHAMP Code Justification Form</t>
  </si>
  <si>
    <t>Есть ли другие поставщики этого материала?</t>
  </si>
  <si>
    <t>¿Existen múltiples proveedores conocidos de este material?</t>
  </si>
  <si>
    <t>是否有该物料的多个已知供应商？</t>
  </si>
  <si>
    <t xml:space="preserve">Are there other CHAMP codes containing the same CAS number? </t>
  </si>
  <si>
    <t>Существуют ли другие коды CHAMP, содержащие тот же номер CAS? Если да, объясните, почему необходим новый код CHAMP вместо добавления поставщика к существующему коду CHAMP.</t>
  </si>
  <si>
    <t>Are there other CHAMP codes containing the same CAS number? If yes, please explain why a new CHAMP code is needed instead of a supplier addition to existing CHAMP code.</t>
  </si>
  <si>
    <t>¿Existen otros códigos CHAMP que contengan el mismo número CAS?  Si es así, explique por qué es necesario un nuevo código CHAMP en lugar de añadir un proveedor al código CHAMP existente.</t>
  </si>
  <si>
    <t>是否还有其他CHAMP Code包含相同的CAS号？ 如果是，请说明为什么需要新的CHAMP代码，而不是现有CHAMP代码的供应商。</t>
  </si>
  <si>
    <t>Arsenic</t>
  </si>
  <si>
    <t>Мышьяк</t>
  </si>
  <si>
    <t>Arsénico</t>
  </si>
  <si>
    <t>砷</t>
  </si>
  <si>
    <t>비소</t>
  </si>
  <si>
    <t>Asbestos</t>
  </si>
  <si>
    <t>Асбест</t>
  </si>
  <si>
    <t>Asbesto</t>
  </si>
  <si>
    <t>Atomic Force Microscopy (AFM)</t>
  </si>
  <si>
    <t>Атомно-силовая микроскопия (АСМ)</t>
  </si>
  <si>
    <t>Microscopía de fuerza atómica (AFM)</t>
  </si>
  <si>
    <t>原子力显微镜(AFM)</t>
  </si>
  <si>
    <t>Австралия (AICIS)</t>
  </si>
  <si>
    <t>澳大利亚 (AICIS)</t>
  </si>
  <si>
    <t>호주 (AICIS)</t>
  </si>
  <si>
    <t>Barium</t>
  </si>
  <si>
    <t>Барий</t>
  </si>
  <si>
    <t>Bario</t>
  </si>
  <si>
    <t>钡</t>
  </si>
  <si>
    <t>바륨</t>
  </si>
  <si>
    <t>Benzene</t>
  </si>
  <si>
    <t>Бензол</t>
  </si>
  <si>
    <t>Benceno</t>
  </si>
  <si>
    <t>Beryllium</t>
  </si>
  <si>
    <t>Бериллий</t>
  </si>
  <si>
    <t>Berilio</t>
  </si>
  <si>
    <t>铍</t>
  </si>
  <si>
    <t>베릴륨</t>
  </si>
  <si>
    <t xml:space="preserve">Better technical performance than existing CHAMP </t>
  </si>
  <si>
    <t>Технические характеристики лучше, чем у существующего CHAMP</t>
  </si>
  <si>
    <t>Mejor desempeño técnico que el CHAMP existente</t>
  </si>
  <si>
    <t>比现有的CHAMP更好的技术性能</t>
  </si>
  <si>
    <t>Связующее</t>
  </si>
  <si>
    <t xml:space="preserve">Resina </t>
  </si>
  <si>
    <t>粘合剂</t>
  </si>
  <si>
    <t>바인더</t>
  </si>
  <si>
    <t>Связующее – представляет собой смолу, носитель, полимер или дополнительный компонент, который не является пигментом или растворителем (может быть жидким или твердым). Связующее содержит твердые вещества и может рассматриваться как любой компонент жидкости, который не испаряется.</t>
  </si>
  <si>
    <t>Binder – Is a resin, vehicle, polymer or additive component that is not a pigment or solvent (may be a liquid or solid). A binder possesses solids and can be considered any component of a liquid that will not evaporate.</t>
  </si>
  <si>
    <t xml:space="preserve">Resina: es una resina, vehículo, polímero o aditivo que no es un pigmento o solvente (puede ser líquido o sólido). Una resina posee sólidos y puede considerarse cualquier componente de un líquido que no se evaporará. </t>
  </si>
  <si>
    <t>粘合剂 - 通常为树脂，媒介，聚合物或者添加物，但不是颜料和溶剂，（可以为液体或固体）。粘合剂有一定的固体分并且可以被认为是液体中不挥发的那部分成分。</t>
  </si>
  <si>
    <t>바인더 – Resin, Vehicle, Polymer 또는 첨가제는 안료나 솔벤트(액상 또는 고상)가 아닌 것인가?.
바인더는 고체형태를 지니고 있고, 증발하지 않는 액체 상태의 성분으로 간주될수 있다.</t>
  </si>
  <si>
    <t>Branched</t>
  </si>
  <si>
    <t>Разветвленный</t>
  </si>
  <si>
    <t>Ramificado</t>
  </si>
  <si>
    <t>分枝的</t>
  </si>
  <si>
    <t xml:space="preserve">By completing this form, you are asking your SBU to assume the cost </t>
  </si>
  <si>
    <t>Заполняя эту форму, вы просите свой SBU (стратегическую бизнес-единицу) взять на себя стоимость и сложность добавления нового кода CHAMP. Форма должна быть отправлена с запросом кода CHAMP на портале RM для рассмотрения технического утверждения. Эта форма должна быть заполнена за 60 дней до того, как потребуется новый материал.</t>
  </si>
  <si>
    <t>By completing this form, you are asking your SBU to assume the cost and complexity of adding a new CHAMP code. The form will be required to be submitted with a CHAMP Code Request on the RM Portal for Technical Approval review. This form should be completed 60 days before a new material is needed.</t>
  </si>
  <si>
    <t>Al completar este formulario, le está pidiendo a su SBU que asuma el costo y complejidad de añadir un nuevo código CHAMP.  Se requiere que el formulario se envíe con una Solicitud de Código CHAMP en el Portal RM para la revisión de la aprobación técnica.  Este formulario se debe completar en 60 días antes de que se necesite un nuevo material.</t>
  </si>
  <si>
    <t>通过填写此表格，您要求SBU承担添加新的CHAMP Code的成本和复杂性。 要求将表格连同CHAMP Code请求一起提交到RM门户进行技术批准审查。 该表格应在需要新物料之前60天完成。</t>
  </si>
  <si>
    <t>C</t>
  </si>
  <si>
    <t>С</t>
  </si>
  <si>
    <t>Cadmium</t>
  </si>
  <si>
    <t>Кадмий</t>
  </si>
  <si>
    <t>Cadmio</t>
  </si>
  <si>
    <t xml:space="preserve">镉 </t>
  </si>
  <si>
    <t>카드뮴</t>
  </si>
  <si>
    <t>Can you verify that this is not a Substance of Concern or on a PPG Restricted Substances list?</t>
  </si>
  <si>
    <t>Можете ли вы подтвердить , что это вещество не является веществом, вызывающим озабоченность, и не включено в список веществ ограниченного использования PPG?</t>
  </si>
  <si>
    <t>¿Puede verificar que esta no sea una Sustancia de Preocupación o que se encuentre en una lista de Sustancias Restringidas de PPG?</t>
  </si>
  <si>
    <t>您可以验证这不是“关注物质SOC”还是“ PPG限制物质”列表中的物质？</t>
  </si>
  <si>
    <t>B - PRODUCT INFO</t>
  </si>
  <si>
    <t>Может ли ваш материал создавать опасность воспламенения пыли при рассеивании в воздухе?</t>
  </si>
  <si>
    <t>¿Su material puede generar peligro de polvo combustible cuando se dispersa en el aire?</t>
  </si>
  <si>
    <t>散布在空气中是否会产生可燃粉尘危害？</t>
  </si>
  <si>
    <t>Канада (DSL/NDSL)</t>
  </si>
  <si>
    <t>Canadá (DSL/NDSL)</t>
  </si>
  <si>
    <t>加拿大 (DSL/NDSL)</t>
  </si>
  <si>
    <t>캐나다 (DSL/NDSL)</t>
  </si>
  <si>
    <t>CAS (modify as appropriate)</t>
  </si>
  <si>
    <t>CAS (изменить по мере необходимости)</t>
  </si>
  <si>
    <t>CAS (modificar según corresponda)</t>
  </si>
  <si>
    <t>化学文摘号 (根据需要进行修改)</t>
  </si>
  <si>
    <t>CAS (적절하게 수정하시오)</t>
  </si>
  <si>
    <t>CAS номер (CAS)</t>
  </si>
  <si>
    <t>Número CAS (CAS)</t>
  </si>
  <si>
    <t xml:space="preserve">化学文摘号 </t>
  </si>
  <si>
    <t>CAS 번호 (CAS)</t>
  </si>
  <si>
    <t>Centrifugal Photo Scattering (CPS)</t>
  </si>
  <si>
    <t>Центробежное фоторассеяние (CPS)</t>
  </si>
  <si>
    <t>Analizador de tamaño de partícula por sedimentación centrífuga (CPS)</t>
  </si>
  <si>
    <t>离心式光散射</t>
  </si>
  <si>
    <t>Форма обоснования кода CHAMP</t>
  </si>
  <si>
    <t>Formulario de justificación del código CHAMP</t>
  </si>
  <si>
    <t>CHAMP Code说明表</t>
  </si>
  <si>
    <t>CHAMP Code Searcher</t>
  </si>
  <si>
    <t>Поисковик CHAMP кода</t>
  </si>
  <si>
    <t>Buscador de códigos CHAMP</t>
  </si>
  <si>
    <t>CHAMP Code 搜索</t>
  </si>
  <si>
    <t>Характеристики</t>
  </si>
  <si>
    <t>Características</t>
  </si>
  <si>
    <t>特性</t>
  </si>
  <si>
    <t>특성</t>
  </si>
  <si>
    <t>Charge</t>
  </si>
  <si>
    <t>Заряд</t>
  </si>
  <si>
    <t xml:space="preserve">Carga </t>
  </si>
  <si>
    <t>电荷</t>
  </si>
  <si>
    <t>Химическое название или синоним</t>
  </si>
  <si>
    <t>Nombre químico o sinónimo</t>
  </si>
  <si>
    <t>化学名称或别名</t>
  </si>
  <si>
    <t>화학명 또는 이명</t>
  </si>
  <si>
    <t>Китай (IECSC)</t>
  </si>
  <si>
    <t>中国 (IECSC)</t>
  </si>
  <si>
    <t>중국 (IECSC)</t>
  </si>
  <si>
    <t>China GB9685</t>
  </si>
  <si>
    <t>Китай GB9685</t>
  </si>
  <si>
    <t>中国GB9685</t>
  </si>
  <si>
    <t>중국 GB9685</t>
  </si>
  <si>
    <t>Chromium</t>
  </si>
  <si>
    <t>Хром</t>
  </si>
  <si>
    <t>Cromo</t>
  </si>
  <si>
    <t xml:space="preserve">铬 </t>
  </si>
  <si>
    <t>크롬</t>
  </si>
  <si>
    <t>Closed Cup</t>
  </si>
  <si>
    <t>Закрытый тигель</t>
  </si>
  <si>
    <t>Copa cerrada</t>
  </si>
  <si>
    <t>闭合杯</t>
  </si>
  <si>
    <t>밀폐 컵</t>
  </si>
  <si>
    <t>Cobalt</t>
  </si>
  <si>
    <t>Кобальт</t>
  </si>
  <si>
    <t>Cobalto</t>
  </si>
  <si>
    <t xml:space="preserve">钴 </t>
  </si>
  <si>
    <t>코발트</t>
  </si>
  <si>
    <t>Цвет</t>
  </si>
  <si>
    <t>颜色</t>
  </si>
  <si>
    <t>색상</t>
  </si>
  <si>
    <t>Комментарии</t>
  </si>
  <si>
    <t>Comentarios</t>
  </si>
  <si>
    <t>注释</t>
  </si>
  <si>
    <t>의견</t>
  </si>
  <si>
    <t>Название организации</t>
  </si>
  <si>
    <t>Nombre de la compañía</t>
  </si>
  <si>
    <t>公司名称</t>
  </si>
  <si>
    <t>회사명</t>
  </si>
  <si>
    <t>Complete the composition section in the "Table 1 Composition" tab.</t>
  </si>
  <si>
    <t>Заполните раздел «Композиция» на вкладке «Таблица 1 Состав».</t>
  </si>
  <si>
    <t>Complete la sección de composición en la pestaña "Tabla 1 Composición".</t>
  </si>
  <si>
    <t>在“表1成分”选项卡中完成成分信息部分。</t>
  </si>
  <si>
    <t>은 "표 1의 구성"탭에서 구성 섹션을 완료합니다.</t>
  </si>
  <si>
    <t>Complexity</t>
  </si>
  <si>
    <t>Сложность</t>
  </si>
  <si>
    <t>Complejidad</t>
  </si>
  <si>
    <t>复杂性</t>
  </si>
  <si>
    <t>Описание компонента</t>
  </si>
  <si>
    <t>Descripción de componente</t>
  </si>
  <si>
    <t>成分描述</t>
  </si>
  <si>
    <t>성분 내역</t>
  </si>
  <si>
    <t>Component Physical State</t>
  </si>
  <si>
    <t>Физическое состояние компонента</t>
  </si>
  <si>
    <t>Estado físico del componente</t>
  </si>
  <si>
    <t>成分物理状态</t>
  </si>
  <si>
    <t>성분의 물리적 상태</t>
  </si>
  <si>
    <t>Тип компонента (см. определение PPG ниже)</t>
  </si>
  <si>
    <t>Tipo de componente (Consulte la definición de PPG al final)</t>
  </si>
  <si>
    <t>成分类型 (请参见PPG定义如下)</t>
  </si>
  <si>
    <t>성분 유형 ( 하단의 PPG 정의를 참조 하십시오.)</t>
  </si>
  <si>
    <t>Сводная информация о типах компонентов</t>
  </si>
  <si>
    <t>Resumen del tipo de componente</t>
  </si>
  <si>
    <t>成分类型摘要</t>
  </si>
  <si>
    <t>구성 요소 유형 요약</t>
  </si>
  <si>
    <t>Composition does not total 100%</t>
  </si>
  <si>
    <t>Состав не составляет 100%</t>
  </si>
  <si>
    <t>La composición no suma el 100%</t>
  </si>
  <si>
    <t>成分总和不是100％</t>
  </si>
  <si>
    <t>구성은 총 100 % 가 아닙니다.</t>
  </si>
  <si>
    <t>Conductive</t>
  </si>
  <si>
    <t>Проводящий</t>
  </si>
  <si>
    <t>Conductivo</t>
  </si>
  <si>
    <t>导电的</t>
  </si>
  <si>
    <t>Контактное лицо</t>
  </si>
  <si>
    <t>Nombre del contacto</t>
  </si>
  <si>
    <t>PPG 联系人名称</t>
  </si>
  <si>
    <t>연락자 이름</t>
  </si>
  <si>
    <t>Контактный телефон</t>
  </si>
  <si>
    <t>Número de teléfono del contacto</t>
  </si>
  <si>
    <t>联系电话:</t>
  </si>
  <si>
    <t>연락자 전화번호</t>
  </si>
  <si>
    <t>Copper</t>
  </si>
  <si>
    <t>Медь</t>
  </si>
  <si>
    <t>Cobre</t>
  </si>
  <si>
    <t>铜</t>
  </si>
  <si>
    <t>구리</t>
  </si>
  <si>
    <t>Cost savings or formula cost reduction</t>
  </si>
  <si>
    <t>Экономия затрат или снижение стоимости формулы</t>
  </si>
  <si>
    <t>Ahorro de costos o reducción de costos de fórmula</t>
  </si>
  <si>
    <t>节省成本或降低配方成本</t>
  </si>
  <si>
    <t>Страна</t>
  </si>
  <si>
    <t>País</t>
  </si>
  <si>
    <t>国家</t>
  </si>
  <si>
    <t>국가</t>
  </si>
  <si>
    <t>Страна/регион</t>
  </si>
  <si>
    <t>País / Región</t>
  </si>
  <si>
    <t>国家/地区</t>
  </si>
  <si>
    <t>국가 / 지역</t>
  </si>
  <si>
    <t>Список нормативных требований страны</t>
  </si>
  <si>
    <t>Listas reglamentarias del país</t>
  </si>
  <si>
    <t>国家监管清单</t>
  </si>
  <si>
    <t>국가별 법규 리스트</t>
  </si>
  <si>
    <t>Cubic</t>
  </si>
  <si>
    <t>Кубический</t>
  </si>
  <si>
    <t>Cúbico</t>
  </si>
  <si>
    <t>立方体</t>
  </si>
  <si>
    <t>Дата</t>
  </si>
  <si>
    <t>Fecha</t>
  </si>
  <si>
    <t>日期</t>
  </si>
  <si>
    <t>날짜</t>
  </si>
  <si>
    <t>days</t>
  </si>
  <si>
    <t>дни</t>
  </si>
  <si>
    <t>días</t>
  </si>
  <si>
    <t>天</t>
  </si>
  <si>
    <t>일</t>
  </si>
  <si>
    <t>Describe the regulatory status of the supplied material</t>
  </si>
  <si>
    <t>Опишите нормативный статус поставляемого материала в соответствии с национальными реестрами, перечисленными ниже. Пожалуйста, четко обозначьте любые новые или ожидающие уведомления, используя раздел комментариев.</t>
  </si>
  <si>
    <t>Describe the regulatory status of the supplied material with respect to the national inventories listed below. Please clearly identify any new or pending notifications using the comments section.</t>
  </si>
  <si>
    <t>Describa el estado regulatorio del material suministrado con respecto a los inventarios nacionales que se enumeran a continuación.  Identifique claramente cualquier notificación nueva o pendiente en la sección de comentarios.</t>
  </si>
  <si>
    <t>描述所提供材料对下列国家监管清单的符合状况。 请使用评论部分清楚标识任何新的或待处理的通知。</t>
  </si>
  <si>
    <t>아래 관련 국가별 화학물질등재와 관련하여 공급된 물질의 등재여부 상태를 서술하십시오. 의견 항을 사용하여 새로운 것 혹은 등재중인 것을 분명히 파악하십시오.</t>
  </si>
  <si>
    <t>Опишите поверхностную обработку частицы:</t>
  </si>
  <si>
    <t>Describa el tratamiento superficial en la partícula:</t>
  </si>
  <si>
    <t>描述粒子的表面处理：</t>
  </si>
  <si>
    <t>Dibutyl, Dioctyl or Di-ethyl-2-hexyl Phthalates</t>
  </si>
  <si>
    <t>Дибутил, диоктил или диэтил-2-гексилфталаты</t>
  </si>
  <si>
    <t>Dibutilftalato, dioctilftalato o Di(2-etilhexil) ftalato</t>
  </si>
  <si>
    <t>邻苯二甲酸二丁酯，邻苯二甲酸二正辛酯，邻苯二甲酸二（2-乙基）己酯</t>
  </si>
  <si>
    <t>디부틸, 디옥틸 또는 디 에틸 2 헥실 프탈산</t>
  </si>
  <si>
    <t>Дистрибьютор (если отличается от производителя)</t>
  </si>
  <si>
    <t>Distribuidor (si es diferente del fabricante)</t>
  </si>
  <si>
    <t>经销商（如果不同于制造商）</t>
  </si>
  <si>
    <t>유통업체(제조업체와 다른경우)</t>
  </si>
  <si>
    <t>Контактные данные дистрибьютора</t>
  </si>
  <si>
    <t>Información de contacto del distribuidor</t>
  </si>
  <si>
    <t>经销商联系人信息</t>
  </si>
  <si>
    <t>유통업체 연락처 정보</t>
  </si>
  <si>
    <t>Наименование дистрибьютора</t>
  </si>
  <si>
    <t>Nombre del distribuidor</t>
  </si>
  <si>
    <t>经销商公司名称</t>
  </si>
  <si>
    <t>유통자 명</t>
  </si>
  <si>
    <t>Вредит ли материалу заморозка?</t>
  </si>
  <si>
    <t>¿El material se daña si se congela?</t>
  </si>
  <si>
    <t>冰冻会损坏该产品吗？</t>
  </si>
  <si>
    <t>결빙의 우려가 있는 물질 입니까?</t>
  </si>
  <si>
    <t>Содержит ли материал волокна диаметром &lt;3,5 мкм и длиной &gt;5 мкм?</t>
  </si>
  <si>
    <t>¿El material contiene fibras con diámetro &lt;3.5μm, longitud &gt;5μm?</t>
  </si>
  <si>
    <t>该材料是否包含直径&lt;3.5μm，长度&gt;5μm的纤维？</t>
  </si>
  <si>
    <t>Dynamic Light Scattering (DLS)</t>
  </si>
  <si>
    <t>Динамическое рассеяние света (DLS)</t>
  </si>
  <si>
    <t>Dispersión de luz dinámica (DLS)</t>
  </si>
  <si>
    <t>动态光散射（DLS）</t>
  </si>
  <si>
    <t>Адрес электронной почты</t>
  </si>
  <si>
    <t>Correo electrónico</t>
  </si>
  <si>
    <t>电子邮件:</t>
  </si>
  <si>
    <t>이메일 주소</t>
  </si>
  <si>
    <t>EU 10/2011</t>
  </si>
  <si>
    <t>ЕС 10/2011</t>
  </si>
  <si>
    <t>UE 10/2011</t>
  </si>
  <si>
    <t>欧洲 10/2011</t>
  </si>
  <si>
    <t>유럽10/2011</t>
  </si>
  <si>
    <t>Европа (РИЧ)</t>
  </si>
  <si>
    <t>Europa (REACh)</t>
  </si>
  <si>
    <t>欧洲 (REACh)</t>
  </si>
  <si>
    <t>유럽 (REACH)</t>
  </si>
  <si>
    <t>Европейский товарный код (формат XXXX-XX-XXXX)</t>
  </si>
  <si>
    <t>Código arancelario de mercancías de la Unión Europea (formato XXXX-XX-XXXX)</t>
  </si>
  <si>
    <t>欧洲商品代码（格式XXXX-XX-XXXX）</t>
  </si>
  <si>
    <t>유럽상품코드 ( 형식 XXXX-XX-XXXX)</t>
  </si>
  <si>
    <t>Exempt</t>
  </si>
  <si>
    <t>Исключение</t>
  </si>
  <si>
    <t>Exento</t>
  </si>
  <si>
    <t>豁免</t>
  </si>
  <si>
    <t>등록면제</t>
  </si>
  <si>
    <t>Классификационный номер экспортного контроля (ECCN)</t>
  </si>
  <si>
    <t>Número de clasificación de control de exportaciones (ECCN)</t>
  </si>
  <si>
    <t>出口控制分类编号（ECCN）</t>
  </si>
  <si>
    <t>수출 통제 분류 번호 (ECCN)</t>
  </si>
  <si>
    <t>F</t>
  </si>
  <si>
    <t>Ф</t>
  </si>
  <si>
    <t>Flame Resistance</t>
  </si>
  <si>
    <t>Огнеупорность</t>
  </si>
  <si>
    <t>Resistencia a la flama</t>
  </si>
  <si>
    <t>阻燃性</t>
  </si>
  <si>
    <t>Температура вспышки</t>
  </si>
  <si>
    <t>Punto de inflamación</t>
  </si>
  <si>
    <t>闪点</t>
  </si>
  <si>
    <t>인화점</t>
  </si>
  <si>
    <t>Метод определения температуры вспышки</t>
  </si>
  <si>
    <t>Método para punto de inflamación</t>
  </si>
  <si>
    <t>闪点测试方法</t>
  </si>
  <si>
    <t>인화점 측정방법</t>
  </si>
  <si>
    <t>Fourier Transform Infrared Spectroscopy (FTIR)</t>
  </si>
  <si>
    <t>Инфракрасная спектроскопия с преобразованием Фурье (FTIR)</t>
  </si>
  <si>
    <t>Espectroscopia infrarroja por transformada de Fourier (FTIR)</t>
  </si>
  <si>
    <t>傅立叶变换红外光谱（FTIR）</t>
  </si>
  <si>
    <t>Fungicide</t>
  </si>
  <si>
    <t>Фунгицид</t>
  </si>
  <si>
    <t>Fungicida</t>
  </si>
  <si>
    <t>杀真菌剂</t>
  </si>
  <si>
    <t>살균제</t>
  </si>
  <si>
    <t>g/cm3</t>
  </si>
  <si>
    <t>г/см3</t>
  </si>
  <si>
    <t>克每立方厘米</t>
  </si>
  <si>
    <t>부피(cm3)당 그램</t>
  </si>
  <si>
    <t>Gas</t>
  </si>
  <si>
    <t>Газ</t>
  </si>
  <si>
    <t>气体</t>
  </si>
  <si>
    <t>가스</t>
  </si>
  <si>
    <t>INTRODUCTION</t>
  </si>
  <si>
    <t>Глобальные требования по охране труда, технике безопасности и закупкам</t>
  </si>
  <si>
    <t>Requisitos Globales de EHS y Compras</t>
  </si>
  <si>
    <t>全球EH＆S和采购要求</t>
  </si>
  <si>
    <t>글로벌 EH&amp;S 및 구매 요구사항</t>
  </si>
  <si>
    <t>Гарантийный срок хранения (с даты изготовления)</t>
  </si>
  <si>
    <t>Vida útil garantizada (desde la fecha de fabricación)</t>
  </si>
  <si>
    <t>保质期（从生产日期开始）</t>
  </si>
  <si>
    <t>보장되는 보관 수명 (제조일로부터)</t>
  </si>
  <si>
    <t>Handling and Storage Conditions</t>
  </si>
  <si>
    <t>Условия использования и хранения</t>
  </si>
  <si>
    <t>Condiciones de manejo y almacenamiento</t>
  </si>
  <si>
    <t>使用和储存条件</t>
  </si>
  <si>
    <t>취급 및 보관 상태</t>
  </si>
  <si>
    <t>Информация об использовании, условиях хранения и упаковке</t>
  </si>
  <si>
    <t>Información sobre manejo, condiciones de almacenamiento y empaque</t>
  </si>
  <si>
    <t>使用、储存和包装信息</t>
  </si>
  <si>
    <t>취급과 보관상태 및 포장 정보</t>
  </si>
  <si>
    <t>Has a determination of expected annual usage taken place?</t>
  </si>
  <si>
    <t>Было ли определено ожидаемое годовое использование?</t>
  </si>
  <si>
    <t>¿Se llevó a cabo una determinación del uso anual esperado?</t>
  </si>
  <si>
    <t>是否确定了预期的年度使用量？</t>
  </si>
  <si>
    <t>Has the category buyer for this material been notified of the intent to purchase a new raw material?</t>
  </si>
  <si>
    <t>Уведомлен ли покупатель категории этого материала о намерении приобрести новое сырье? Пожалуйста, укажите покупателя и дату уведомления.</t>
  </si>
  <si>
    <t>Has the category buyer for this material been notified of the intent to purchase a new raw material?  Please indicate the buyer and date notified.</t>
  </si>
  <si>
    <t>¿Se notificó al comprador de la categoría de este material la intención de comprar una nueva materia prima?  Indique el comprador y la fecha de notificación.</t>
  </si>
  <si>
    <t>该物料大类的购买者是否已收到购买新原料的通知？ 请注明购买者和通知日期。</t>
  </si>
  <si>
    <t>High</t>
  </si>
  <si>
    <t>Высокий</t>
  </si>
  <si>
    <t>Alto</t>
  </si>
  <si>
    <t>高</t>
  </si>
  <si>
    <t>Hydrophilic</t>
  </si>
  <si>
    <t>Гидрофильный</t>
  </si>
  <si>
    <t>Hidrofílico</t>
  </si>
  <si>
    <t>亲水的</t>
  </si>
  <si>
    <t>Hydrophobic</t>
  </si>
  <si>
    <t>Гидрофобный</t>
  </si>
  <si>
    <t>Hidrofóbico</t>
  </si>
  <si>
    <t>疏水的</t>
  </si>
  <si>
    <t>Если было выбрано Другое, пожалуйста, опишите анализ:</t>
  </si>
  <si>
    <t>Si seleccionó Otro, describa el análisis:</t>
  </si>
  <si>
    <t>如果选择其他，请描述分析：</t>
  </si>
  <si>
    <t>Если было выбрано Другое, пожалуйста, опишите форму частиц:</t>
  </si>
  <si>
    <t>Si seleccionó Otro, describa la forma de la partícula:</t>
  </si>
  <si>
    <t>如果选择其他，请描述粒子形状：</t>
  </si>
  <si>
    <t>Если было выбрано Другое, пожалуйста, опишите обработку поверхности:</t>
  </si>
  <si>
    <t>Si seleccionó Otro, describa el tratamiento de la superficie:</t>
  </si>
  <si>
    <t>如果选择其他，请描述粒子的表面处理：</t>
  </si>
  <si>
    <t>If this new CHAMP code is introduced, what raw material CHAMP code(s) will be replaced or eliminated?</t>
  </si>
  <si>
    <t>Если будет введен этот новый код CHAMP, какие коды CHAMP сырья будут заменены или удалены?</t>
  </si>
  <si>
    <t>Si se introduce este nuevo código CHAMP, ¿qué código(s) CHAMP de materia prima se reemplazará o eliminará?</t>
  </si>
  <si>
    <t>如果引入了此新的CHAMP Code，将替换或消除哪些原料CHAMP Code？</t>
  </si>
  <si>
    <t>If yes, please identify the substance name</t>
  </si>
  <si>
    <t>Если да, укажите название вещества и номер CAS (если имеется).</t>
  </si>
  <si>
    <t>If yes, please identify the substance name and the CAS number (if available)</t>
  </si>
  <si>
    <t>En caso afirmativo, identifique el nombre de la sustancia y el número CAS (si está disponible)</t>
  </si>
  <si>
    <t>如果是，请标明物质名称和CAS编号（如果有）</t>
  </si>
  <si>
    <t>예, 물질의 이름과 CAS 번호 (있는 경우)를 식별하십시오</t>
  </si>
  <si>
    <t>Если да, укажите</t>
  </si>
  <si>
    <t>En caso afirmativo, especifique</t>
  </si>
  <si>
    <t>如果是，请指定</t>
  </si>
  <si>
    <t>그렇다면, 명시하시오.</t>
  </si>
  <si>
    <t>Если да, укажите и прикрепите согласование(я) в разделе приложений</t>
  </si>
  <si>
    <t>En caso afirmativo, especifique y adjunte las aprobaciones en la sección de archivos adjuntos</t>
  </si>
  <si>
    <t>如果是，请在附件部分指定并附上批准</t>
  </si>
  <si>
    <t>그렇다면, 첨부항목에 기술하고 첨부하세요</t>
  </si>
  <si>
    <t>Если вы ответили Да на вышеуказанный вопрос, пожалуйста, предоставьте следующую информацию:</t>
  </si>
  <si>
    <t>Si respondió Sí a la pregunta anterior, proporcione la siguiente información:</t>
  </si>
  <si>
    <t>如果您对上述问题的回答为“是”，请提供以下信息：</t>
  </si>
  <si>
    <t>Impurity</t>
  </si>
  <si>
    <t>Примесь</t>
  </si>
  <si>
    <t xml:space="preserve">Impureza </t>
  </si>
  <si>
    <t xml:space="preserve">杂质 </t>
  </si>
  <si>
    <t>불순물</t>
  </si>
  <si>
    <t>Примесь?</t>
  </si>
  <si>
    <t>¿Impureza?</t>
  </si>
  <si>
    <t>杂质 ?</t>
  </si>
  <si>
    <t>불순물?</t>
  </si>
  <si>
    <t>In the "Component Description" column, please also specify if it is the fibrous or non-fibrous form of this substance.</t>
  </si>
  <si>
    <t>В столбце «Описание компонента» также укажите, является ли это волокнистой или неволокнистой формой этого вещества.</t>
  </si>
  <si>
    <t>En la columna "Descripción del componente", especifique también  si es la forma fibrosa o no fibrosa de esta sustancia.</t>
  </si>
  <si>
    <t>在“成分描述”一栏中，请也指出此物质是否是纤维或非纤维形式。</t>
  </si>
  <si>
    <t>구성성분명세 열에 물질이 섬유상 형태인지, 비 섬유상 형태인지 명시하십시오.</t>
  </si>
  <si>
    <t>In the "Component Description" column, please also specify if it is the leaded or non-leaded form of this substance.</t>
  </si>
  <si>
    <t>В столбце «Описание компонента» также укажите, является ли это этилированной или неэтилированной формой этого вещества.</t>
  </si>
  <si>
    <t>En la columna "Descripción del componente",  especifique también si es la forma con plomo o sin plomo de esta sustancia.</t>
  </si>
  <si>
    <t>在“成分描述”一栏中，请也指出此物质是否是含铅或无铅形式。</t>
  </si>
  <si>
    <t>구성성분명세 열에 납함유 물질인지, 비함유 물질인지 명시하십시오.</t>
  </si>
  <si>
    <t>In the "Component Description" column, please also specify if this substance is uretdione, biuret, or mixture.  If unknown, provide an EC number for this substance.</t>
  </si>
  <si>
    <t>В графе «Описание компонента» также укажите, является ли это вещество уретдионом, биуретом или смесью. Если неизвестно, укажите номер ЕС для этого вещества.</t>
  </si>
  <si>
    <t>En la columna "Descripción del componente", especifique también  si la sustancia es uretdiona, biuret o mezcla.  Si se desconoce, proporcione un número CE para esta sustancia.</t>
  </si>
  <si>
    <t>在“成分描述”一栏中，请也指出此物质是否是脲二酮，缩二脲或混合物。</t>
  </si>
  <si>
    <t>구성성분명세 열에 물질이 우레트디온, 뷰렛, 또는 혼합물인지 명시하십시오.</t>
  </si>
  <si>
    <t xml:space="preserve">In the "Component Description" column, please provide the EC number for this substance. </t>
  </si>
  <si>
    <t>В столбце «Описание компонента» укажите номер ЕС для этого вещества.</t>
  </si>
  <si>
    <t>En la columna "Descripción del componente", proporcione el número CE para esta sustancia.</t>
  </si>
  <si>
    <t>在“成分描述”一栏中，请提供此物质的EC编号。</t>
  </si>
  <si>
    <t>구성성분명세 열에 물질의 EC번호를 기입하십시오.</t>
  </si>
  <si>
    <t>In the "Component Description" column, please provide the molecular weight of this substance.</t>
  </si>
  <si>
    <t>D - COMPOSITION TABLE - TABLE 2</t>
  </si>
  <si>
    <t>В столбце «Описание компонента» укажите молекулярную массу этого вещества.</t>
  </si>
  <si>
    <t>En la columna "Descripción del componente", proporcione el peso molecular de esta sustancia.</t>
  </si>
  <si>
    <t>在“组分描述”列中，请提供此物质的分子量。</t>
  </si>
  <si>
    <t>"성분 설명"란에이 물질의 분자량을 기입하십시오.</t>
  </si>
  <si>
    <t xml:space="preserve">In the following row, please provide a separate entry for the respirable fraction (&lt;10 microns) of this substance.  </t>
  </si>
  <si>
    <t>В следующей строке, пожалуйста, сделайте отдельную запись для респирабельной фракции (&lt;10 микрон) этого вещества.</t>
  </si>
  <si>
    <t xml:space="preserve">En la siguiente fila, identifique la fracción respirable de esta sustancia (&lt;10 (μm)).  </t>
  </si>
  <si>
    <t>在下一行中，请提供此物质的可呼吸部分的单独条目。</t>
  </si>
  <si>
    <t>다음 행에서는이 물질의 인체흡입성 부분에 대한 별도의 항목을 제공하십시오.</t>
  </si>
  <si>
    <t>Inductively Coupled Plasma (ICP)</t>
  </si>
  <si>
    <t>Индуктивно-связанная плазма (ICP)</t>
  </si>
  <si>
    <t>Plasma acoplado inductivamente (ICP)</t>
  </si>
  <si>
    <t>电感耦合等离子体（ICP）</t>
  </si>
  <si>
    <t>A - CONTACT INFO</t>
  </si>
  <si>
    <t>Информация предоставлена</t>
  </si>
  <si>
    <t>Información proporcionada por</t>
  </si>
  <si>
    <t>信息来源</t>
  </si>
  <si>
    <t>정보제공자명</t>
  </si>
  <si>
    <t>Вставьте документ сюда как значок</t>
  </si>
  <si>
    <t xml:space="preserve">Inserte el documento aquí como un ícono </t>
  </si>
  <si>
    <t>插文件于此处，以图标显示</t>
  </si>
  <si>
    <t>여기에 아이콘으로 문서를 삽입하십시오.</t>
  </si>
  <si>
    <t>Intentionally Added</t>
  </si>
  <si>
    <t>Преднамеренно добавленный</t>
  </si>
  <si>
    <t>Agregado intencionalmente</t>
  </si>
  <si>
    <t xml:space="preserve">有意添加  </t>
  </si>
  <si>
    <t>의도적 첨가</t>
  </si>
  <si>
    <t>Intentionally Added or Impurity?</t>
  </si>
  <si>
    <t>Преднамеренно добавленный или примесь?</t>
  </si>
  <si>
    <t>¿Agregado intencionalmente o impureza?</t>
  </si>
  <si>
    <t>是有意添加还是杂质？</t>
  </si>
  <si>
    <t>의도적인 첨가 혹은 불순물?</t>
  </si>
  <si>
    <t>Инвентарный или регистрационный номер</t>
  </si>
  <si>
    <t>Inventory or Registration Number</t>
  </si>
  <si>
    <t>Inventario o número de registro</t>
  </si>
  <si>
    <t>监管清单或注册号</t>
  </si>
  <si>
    <t>인벤토리 혹은 등록번호</t>
  </si>
  <si>
    <t>Is a functional offset of this material available? If yes, please list CHAMP code(s).</t>
  </si>
  <si>
    <t>Доступна ли функциональная альтернатива этого материала? Если да, укажите код(ы) CHAMP.</t>
  </si>
  <si>
    <t>¿Existe un sustituto funcional disponible para este material?  Si es así, enumere los códigos CHAMP.</t>
  </si>
  <si>
    <t>是否可以使用该物料的功能补偿？ 如果是，请列出CHAMP Code。</t>
  </si>
  <si>
    <t>Is the chemical inventory/regulatory status appropriate for the countries where this raw material and product is intended to be used?</t>
  </si>
  <si>
    <t>Соответствует ли химический реестр/нормативный статус странам, в которых предполагается использовать это сырье и продукт?</t>
  </si>
  <si>
    <t>¿El inventario químico/estado regulatorio es apropiado para los países en los que se pretende utilizar esta materia prima y producto ?</t>
  </si>
  <si>
    <t>化学品库存/法规状态是否适合要使用该原料和产品的国家/地区？</t>
  </si>
  <si>
    <t>Является ли материал частицей (несвязанной), агрегированной (сильно связанной или расплавленной) или агломератом (слабосвязанной)?</t>
  </si>
  <si>
    <t>¿El material es una partícula libre (sin un medio), en forma de agregado (unido con enlaces fuertes o fusionado) o un aglomerado (unido por enlaces débiles)?</t>
  </si>
  <si>
    <t>材料是粒子（未结合），聚集（强烈结合或融合）还是团聚（弱结合）？</t>
  </si>
  <si>
    <t>Является ли этот материал или какой-либо его компонент дополнительно регулируемым или подпадающим под действие каких-либо глобальных нормативных уведомлений или правил, таких как Закон США о контроле за токсичными веществами (TSCA), 5e Согласительный приказ, TSCA 5a Правило значительного нового использования (SNUR), TSCA 12b Экспорт, Закон Канады об охране окружающей среды (CEPA), Значительная новая деятельность (SNAC) и т. д.?</t>
  </si>
  <si>
    <t xml:space="preserve">¿Este material, o cualquier componente de este material, está regulado o sujeto a alguna notificación o reglamentación global como la Ley para el Control de Sustancias Tóxicas de los Estados Unidos (TSCA) Sección 5e, la Regla de Uso Nuevo Significativo (SNUR)  Sección 5a de TSCA, la Notificación de Exportación Sección 12b de TSCA, la Ley de Protección Ambiental de Canadá (CEPA), Actividad Nueva Significativa (SNAC), etc.? </t>
  </si>
  <si>
    <t>本材料或本材料的任何组成部分受到任何全球监管通知或规则的进一步监管，例如美国有毒物质控制法案（TSCA）5e同意令，TSCA 5a重要新使用规则（SNUR），TSCA 12b出口 ，加拿大环境保护法（CEPA）重大新活动（SNAC）等？</t>
  </si>
  <si>
    <t>이 제품이나 그의 구성요소/구성성분들이 미국유독물관리법( TSCA)내에서의 5e Consent order, 5a SNUR, TSCA 12b  수출 혹은 캐나다환경보호법(CEPA)의 SNAC등에 의해 규제되거나 적용을 받습니까?</t>
  </si>
  <si>
    <t>Is this new CHAMP Code associated with a Compass project? If so, please provide the number.</t>
  </si>
  <si>
    <t>Связан ли этот новый код CHAMP с проектом Компас? Если да, то укажите номер.</t>
  </si>
  <si>
    <t>¿Este nuevo código CHAMP está asociado con un proyecto de Compass? Si es así, proporcione el número.</t>
  </si>
  <si>
    <t>这个新的CHAMP Code与Compass项目相关联吗？ 如果是这样，请提供Compass号码。</t>
  </si>
  <si>
    <t>Является ли этот продукт зарегистрированным биоцидом, в частности альгицидом, фунгицидом, пестицидом или родентицидом?</t>
  </si>
  <si>
    <t>¿Este producto es un biocida registrado, específicamente un alguicida, fungicida, pesticida o rodenticida?</t>
  </si>
  <si>
    <t>本产品是注册的杀生物剂，特别是杀藻剂，杀真菌剂，杀虫剂或杀鼠剂产品？</t>
  </si>
  <si>
    <t>이 제품이 등록된 살조제, 살생물제, 살균제, 살충제 또는 취약제품입니까?</t>
  </si>
  <si>
    <t>Одобрен ли этот продукт для  контакта с пищевыми продуктами?</t>
  </si>
  <si>
    <t>¿Este producto está aprobado para su uso en contacto con alimentos?</t>
  </si>
  <si>
    <t>该产品是否被批准用于与食品接触？</t>
  </si>
  <si>
    <t>이 제품이 식품 접촉용으로 승인되었습니까?</t>
  </si>
  <si>
    <t>Япония (METI/ENCS)</t>
  </si>
  <si>
    <t>Japón (METI/ENCS)</t>
  </si>
  <si>
    <t>日本 (METI/ENCS)</t>
  </si>
  <si>
    <t>일본 (METI/ENCS)</t>
  </si>
  <si>
    <t>kg/L</t>
  </si>
  <si>
    <t>кг/л</t>
  </si>
  <si>
    <t>千克每升</t>
  </si>
  <si>
    <t>리터 당 킬로그램</t>
  </si>
  <si>
    <t>Корея  (KECI)</t>
  </si>
  <si>
    <t>Corea (KECI)</t>
  </si>
  <si>
    <t>韩国 (KECl)</t>
  </si>
  <si>
    <t>한국 (KECI)</t>
  </si>
  <si>
    <t>lbs/gal</t>
  </si>
  <si>
    <t>фунты/галлон</t>
  </si>
  <si>
    <t>libras/galón</t>
  </si>
  <si>
    <t>磅每加仑</t>
  </si>
  <si>
    <t>갤런 당 파운드</t>
  </si>
  <si>
    <t>Liquefied Gas</t>
  </si>
  <si>
    <t>Сжиженный газ</t>
  </si>
  <si>
    <t xml:space="preserve">Gas licuado </t>
  </si>
  <si>
    <t>液化气</t>
  </si>
  <si>
    <t>액화가스</t>
  </si>
  <si>
    <t>Liquid</t>
  </si>
  <si>
    <t>Жидкость</t>
  </si>
  <si>
    <t>Líquido</t>
  </si>
  <si>
    <t>液体</t>
  </si>
  <si>
    <t>액상</t>
  </si>
  <si>
    <t>Listed</t>
  </si>
  <si>
    <t>Включен</t>
  </si>
  <si>
    <t xml:space="preserve">Listado </t>
  </si>
  <si>
    <t>列入</t>
  </si>
  <si>
    <t>등록되어 있음</t>
  </si>
  <si>
    <t>Listed - TSCA Active</t>
  </si>
  <si>
    <t>Внесен в список - TSCA Active</t>
  </si>
  <si>
    <t>Listado - TSCA activo</t>
  </si>
  <si>
    <t>列入- TSCA激活</t>
  </si>
  <si>
    <t>Listed - TSCA Inactive</t>
  </si>
  <si>
    <t>Внесен в список - TSCA Inactive</t>
  </si>
  <si>
    <t>Listado - TSCA inactivo</t>
  </si>
  <si>
    <t>列入- TSCA未激活</t>
  </si>
  <si>
    <t>Listed in DSL</t>
  </si>
  <si>
    <t>Внесен в список DSL</t>
  </si>
  <si>
    <t>Listado en DSL</t>
  </si>
  <si>
    <t>列入DSL</t>
  </si>
  <si>
    <t>DSL에 등록되어 있음</t>
  </si>
  <si>
    <t>Listed in NDSL</t>
  </si>
  <si>
    <t>Внесен в список NDSL</t>
  </si>
  <si>
    <t>Listado en NDSL</t>
  </si>
  <si>
    <t>列入NDSL</t>
  </si>
  <si>
    <t>NDSL에 등록되어 있음</t>
  </si>
  <si>
    <t>Low</t>
  </si>
  <si>
    <t>Низкий</t>
  </si>
  <si>
    <t>Bajo</t>
  </si>
  <si>
    <t>低</t>
  </si>
  <si>
    <t>ОБЯЗАТЕЛЬНО - Сертификат анализа (COA) или Спецификация продукта с диапазонами. Если нет, пожалуйста, заполните показанное вложение с предварительными характеристиками продукта.</t>
  </si>
  <si>
    <t>MANDATORY - Certificate of Analysis (COA) or Product Specification with ranges.  If not available, please complete the attachment shown with the tentative product specifications.</t>
  </si>
  <si>
    <t>OBLIGATORIO - Certificado de Análisis (COA) o Especificación de Producto con rangos. Si no está disponible, complete el archivo adjunto que se muestra con las especificaciones tentativas del producto.</t>
  </si>
  <si>
    <t>强制要求 - 分析证书（COA）或带范围的产品规格。 如果不可用，请完成附件的暂定产品规格。</t>
  </si>
  <si>
    <t>필수품 - 범위가 포함된 분석증명서(COA. Certificate of Analysis) 또는 제품 사양서.
만약 없는경우,  임시 제품 사양에 표시된 첨부 파일을 작성하십시오.</t>
  </si>
  <si>
    <t>ОБЯЗАТЕЛЬНО - действующий паспорт безопасности на английском языке.</t>
  </si>
  <si>
    <t>OBLIGATORIO - Hoja de datos de seguridad actual en idioma inglés</t>
  </si>
  <si>
    <t>强制要求 - 最新产品安全技术说明书，英文</t>
  </si>
  <si>
    <t>필수품 - 현행 영문판 물질안전보건자료</t>
  </si>
  <si>
    <t>ОБЯЗАТЕЛЬНО - действующий паспорт безопасности на местном языке.</t>
  </si>
  <si>
    <t>OBLIGATORIO - Hoja de datos de seguridad actual en los idiomas locales</t>
  </si>
  <si>
    <t>强制要求 - 最新产品安全技术说明书，当地语言</t>
  </si>
  <si>
    <t>필수 - 현행 현지언어로 된 물질안전보건자료</t>
  </si>
  <si>
    <t>Manganese</t>
  </si>
  <si>
    <t>Марганец</t>
  </si>
  <si>
    <t>Manganeso</t>
  </si>
  <si>
    <t>锰</t>
  </si>
  <si>
    <t>망간</t>
  </si>
  <si>
    <t>Контакты производителя</t>
  </si>
  <si>
    <t>Información de contacto del fabricante</t>
  </si>
  <si>
    <t>制造商联系人信息</t>
  </si>
  <si>
    <t>제조업체 연락처 정보</t>
  </si>
  <si>
    <t>Информация о производителе</t>
  </si>
  <si>
    <t xml:space="preserve">Información del fabricante </t>
  </si>
  <si>
    <t>制造商信息</t>
  </si>
  <si>
    <t>제조자 정보*</t>
  </si>
  <si>
    <t>Требуется информация о производителе. Информация о дистрибьюторе не является обязательной. Дистрибьюторы, заполняющие этот документ, должны указать всех производителей в этом разделе или считать себя производителями, если производители не будут раскрыты. Обратите внимание, если документация от производителя предоставляется вместе с этой информацией, например, Паспорт безопасности (SDS), Технический паспорт (TDS), Сертификат анализа (COA) — производитель(и) должен быть раскрыт на этой вкладке. Дистрибьюторы также должны считаться производителем при заполнении этой формы, если они выполняют производственную операцию, такую как смешивание от разных поставщиков в резервуаре для наливных грузов, декантирование в меньшие контейнеры, переупаковку продукта и т. д.</t>
  </si>
  <si>
    <t>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t>
  </si>
  <si>
    <t>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t>
  </si>
  <si>
    <t>Название производителя</t>
  </si>
  <si>
    <t>Nombre del fabricante</t>
  </si>
  <si>
    <t>制造商公司名称</t>
  </si>
  <si>
    <t>제조업체명</t>
  </si>
  <si>
    <t>Максимальная температура хранения</t>
  </si>
  <si>
    <t>Temperatura máxima de almacenamiento</t>
  </si>
  <si>
    <t>最高储存温度</t>
  </si>
  <si>
    <t>최대 저장 온도</t>
  </si>
  <si>
    <t>Medium</t>
  </si>
  <si>
    <t>Средний</t>
  </si>
  <si>
    <t>Medio</t>
  </si>
  <si>
    <t>中等</t>
  </si>
  <si>
    <t>Metal</t>
  </si>
  <si>
    <t>Металл</t>
  </si>
  <si>
    <t>金属</t>
  </si>
  <si>
    <t>금속</t>
  </si>
  <si>
    <t>Минимальная температура хранения</t>
  </si>
  <si>
    <t>Temperatura mínima de almacenamiento</t>
  </si>
  <si>
    <t>最低储存温度</t>
  </si>
  <si>
    <t>최소 저장 온도</t>
  </si>
  <si>
    <t>Molybdenum</t>
  </si>
  <si>
    <t>Молибден</t>
  </si>
  <si>
    <t>Molibdeno</t>
  </si>
  <si>
    <t>钼</t>
  </si>
  <si>
    <t>몰리브덴</t>
  </si>
  <si>
    <t>months</t>
  </si>
  <si>
    <t>месяцы</t>
  </si>
  <si>
    <t>meses</t>
  </si>
  <si>
    <t>个月</t>
  </si>
  <si>
    <t>개월</t>
  </si>
  <si>
    <t>Гармонизированная тарифная сетка НАФТА (формат XXXX-XX-XXXX)</t>
  </si>
  <si>
    <t>Sistema Arancelario Armonizado TLCAN  (formato XXXX-XX-XXXX)</t>
  </si>
  <si>
    <t>NAFTA协调关税表（格式XXXX-XX-XXXX）</t>
  </si>
  <si>
    <t>미관세율표 ( 형식 XXXX-XX-XXXX)</t>
  </si>
  <si>
    <t>Наименование/название</t>
  </si>
  <si>
    <t>Nombre</t>
  </si>
  <si>
    <t>姓名</t>
  </si>
  <si>
    <t>이름</t>
  </si>
  <si>
    <t>Nanoparticle Tracking Analysis (NTA)</t>
  </si>
  <si>
    <t>Анализ отслеживания наночастиц (NTA)</t>
  </si>
  <si>
    <t>Análisis de seguimiento de nanopartículas (NTA)</t>
  </si>
  <si>
    <t>纳米粒子跟踪分析（NTA）</t>
  </si>
  <si>
    <t>Нанотехнологии</t>
  </si>
  <si>
    <t>Nanotecnología</t>
  </si>
  <si>
    <t>纳米技术</t>
  </si>
  <si>
    <t>나노기술</t>
  </si>
  <si>
    <t>New PPG product / formulation</t>
  </si>
  <si>
    <t>Новый продукт/формула PPG</t>
  </si>
  <si>
    <t>Nuevo producto /formulación de PPG</t>
  </si>
  <si>
    <t>PPG新产品/配方</t>
  </si>
  <si>
    <t>Новая Зеландия (HSNO)</t>
  </si>
  <si>
    <t>Nueva Zelanda (HSNO)</t>
  </si>
  <si>
    <t>新西兰 (HSNO)</t>
  </si>
  <si>
    <t>뉴질랜드 (HSNO)</t>
  </si>
  <si>
    <t>Nickel</t>
  </si>
  <si>
    <t>Никель</t>
  </si>
  <si>
    <t>Níquel</t>
  </si>
  <si>
    <t xml:space="preserve">镍 </t>
  </si>
  <si>
    <t>니켈</t>
  </si>
  <si>
    <t>No</t>
  </si>
  <si>
    <t>Нет</t>
  </si>
  <si>
    <t>不是的</t>
  </si>
  <si>
    <t>아니오</t>
  </si>
  <si>
    <t>否</t>
  </si>
  <si>
    <t>Non-conductive (Insulated)</t>
  </si>
  <si>
    <t>Непроводящий (изолированный)</t>
  </si>
  <si>
    <t>No conductivo (aislado)</t>
  </si>
  <si>
    <t>非导电（绝缘）</t>
  </si>
  <si>
    <t>None</t>
  </si>
  <si>
    <t>Никто</t>
  </si>
  <si>
    <t>Ninguno</t>
  </si>
  <si>
    <t>无</t>
  </si>
  <si>
    <t>Not determined</t>
  </si>
  <si>
    <t>Не определено</t>
  </si>
  <si>
    <t>No determinado</t>
  </si>
  <si>
    <t>未确定的</t>
  </si>
  <si>
    <t>확정되어 있지 않음</t>
  </si>
  <si>
    <t>Not listed</t>
  </si>
  <si>
    <t>Не внесен в список</t>
  </si>
  <si>
    <t>No listado</t>
  </si>
  <si>
    <t>未列入</t>
  </si>
  <si>
    <t>등록되어 있지 않음</t>
  </si>
  <si>
    <t>Примечание: Ответы должны быть на английском языке. Перевод предназначен только для ознакомления.</t>
  </si>
  <si>
    <t>Nota: Las respuestas deben estar en idioma inglés. La traducción es sólo una referencia.</t>
  </si>
  <si>
    <t>注意：回复必须是英语。 翻译仅供参考。</t>
  </si>
  <si>
    <t>작성은 반드시 영문으로 해 주십시오. 번역은 참조 용입니다 .</t>
  </si>
  <si>
    <t>Nuclear Magnetic Resonance (NMR)</t>
  </si>
  <si>
    <t>Ядерный магнитный резонанс (ЯМР)</t>
  </si>
  <si>
    <t>Resonancia magnética nuclear (RMN)</t>
  </si>
  <si>
    <t>Oleophilic</t>
  </si>
  <si>
    <t>Олеофильный</t>
  </si>
  <si>
    <t>Oleofílico</t>
  </si>
  <si>
    <t>亲油的</t>
  </si>
  <si>
    <t>Oleophobic</t>
  </si>
  <si>
    <t>Олеофобный</t>
  </si>
  <si>
    <t>Oleofóbico</t>
  </si>
  <si>
    <t>疏油的</t>
  </si>
  <si>
    <t>Open Cup</t>
  </si>
  <si>
    <t>Открытый тигель</t>
  </si>
  <si>
    <t>Copa Abierta</t>
  </si>
  <si>
    <t>开杯</t>
  </si>
  <si>
    <t>개방컵</t>
  </si>
  <si>
    <t>Other</t>
  </si>
  <si>
    <t xml:space="preserve">Другое  </t>
  </si>
  <si>
    <t xml:space="preserve">Otro </t>
  </si>
  <si>
    <t xml:space="preserve">其他  </t>
  </si>
  <si>
    <t>기타</t>
  </si>
  <si>
    <t>Other (input below)</t>
  </si>
  <si>
    <t>Другое (введите ниже)</t>
  </si>
  <si>
    <t>Otro (entrada a continuación)</t>
  </si>
  <si>
    <t>其他（在下面输入）</t>
  </si>
  <si>
    <t>Other (please describe in detail in Question 3)</t>
  </si>
  <si>
    <t>Другое (пожалуйста, опишите подробно в вопросе 3)</t>
  </si>
  <si>
    <t>Otro (describa a detalle en la Pregunta 3)</t>
  </si>
  <si>
    <t>其他（请在问题3中详细描述）</t>
  </si>
  <si>
    <t>Other Storage Conditions</t>
  </si>
  <si>
    <t>Другие условия хранения</t>
  </si>
  <si>
    <t>Otras condiciones de almacenamiento</t>
  </si>
  <si>
    <t>其他储存条件</t>
  </si>
  <si>
    <t>기타 보관조건</t>
  </si>
  <si>
    <t>Oxidized</t>
  </si>
  <si>
    <t>Окисленный</t>
  </si>
  <si>
    <t>Oxidado</t>
  </si>
  <si>
    <t>被氧化</t>
  </si>
  <si>
    <t>Packaging Information</t>
  </si>
  <si>
    <t>Информация об упаковке</t>
  </si>
  <si>
    <t>Información del empaque</t>
  </si>
  <si>
    <t>包装信息</t>
  </si>
  <si>
    <t>포장 정보</t>
  </si>
  <si>
    <t>Часть A: Производитель, Дистрибьютор и контактная информация</t>
  </si>
  <si>
    <t>Parte A: información del fabricante, distribuidor y del contacto</t>
  </si>
  <si>
    <t>A 部分：制造商, 经销商和联系信息</t>
  </si>
  <si>
    <t>제조 및 유통업체 연락처 정보</t>
  </si>
  <si>
    <t xml:space="preserve"> B - PRODUCT INFO</t>
  </si>
  <si>
    <t>Часть Б: Информация о продукте</t>
  </si>
  <si>
    <t>Parte B: información del producto</t>
  </si>
  <si>
    <t>B部分：产品信息</t>
  </si>
  <si>
    <t>제품정보</t>
  </si>
  <si>
    <t>C - COMPOSITION TABLE - TABLE 1</t>
  </si>
  <si>
    <t>Часть C: Информация о составе</t>
  </si>
  <si>
    <t>Parte C: información de la composición</t>
  </si>
  <si>
    <t>C部分：成分信息</t>
  </si>
  <si>
    <t>구성성분 정보</t>
  </si>
  <si>
    <t>Part C: Compositional Information (Continued)</t>
  </si>
  <si>
    <t>C - TRACE SUBSTANCES - TABLE 2</t>
  </si>
  <si>
    <t>Часть C: Информация о составе (продолжение)</t>
  </si>
  <si>
    <t>Parte C: información de la composición (continuación)</t>
  </si>
  <si>
    <t>C部分：成分信息 （续）</t>
  </si>
  <si>
    <t>구성성분정보 (계속)</t>
  </si>
  <si>
    <t>D - REGULATORY INFO</t>
  </si>
  <si>
    <t>Часть Д: Нормативная информация</t>
  </si>
  <si>
    <t xml:space="preserve">Parte D: información regulatoria </t>
  </si>
  <si>
    <t>D部分：监管信息</t>
  </si>
  <si>
    <t>법률 정보</t>
  </si>
  <si>
    <t>E - ATTACHMENTS</t>
  </si>
  <si>
    <t>Часть Е: Вложения</t>
  </si>
  <si>
    <t>첨부</t>
  </si>
  <si>
    <t>Paste</t>
  </si>
  <si>
    <t xml:space="preserve">Вставьте  </t>
  </si>
  <si>
    <t>Pasta</t>
  </si>
  <si>
    <t>浆</t>
  </si>
  <si>
    <t>페이스트</t>
  </si>
  <si>
    <t>Perfluorinated Alkyl Sulfonates (PFAS)</t>
  </si>
  <si>
    <t>Перфторированные алкилсульфонаты (PFAS), перфторированные карбоновые кислоты (PFCA), перфторированная октановая кислота (PFOA) и родственные вещества</t>
  </si>
  <si>
    <t>Perfluorinated Alkyl Sulfonates (PFAS), Perfluorinated Carboxylic Acids (PFCA), Perfluorinated Octanoic Acid (PFOA) and related substances</t>
  </si>
  <si>
    <t>Sulfonatos de perfluoroalquilo (PFAS), ácidos carboxílicos perfluorados(PFCA),  ácido octanóico perfluorado (PFOA) y sustancias relacionadas</t>
  </si>
  <si>
    <t>全氟烷基磺酸盐PFAS、全氟羟酸PFCA、全氟辛酸PFOA及相关物质</t>
  </si>
  <si>
    <t>퍼플루오르화 알킬 술포산, 포플루오르화 카르복실산, 포플루오로옥타노익산  및 관련 물질</t>
  </si>
  <si>
    <t>Perfluorinated Octanoic Acid (PFOA) and its Salts</t>
  </si>
  <si>
    <t>*Перфторированная октановая кислота (ПФОК) и ее соли</t>
  </si>
  <si>
    <t>*Perfluorinated Octanoic Acid (PFOA) and its Salts</t>
  </si>
  <si>
    <t>*Ácido perfluorooctanoico (PFOA) y sus sales</t>
  </si>
  <si>
    <t>*全氟辛酸（PFOA）及其盐</t>
  </si>
  <si>
    <t>Pesticide</t>
  </si>
  <si>
    <t>Пестицид</t>
  </si>
  <si>
    <t>Pesticida</t>
  </si>
  <si>
    <t>杀虫剂</t>
  </si>
  <si>
    <t>살충제(농약)</t>
  </si>
  <si>
    <t>Филиппины (PICCS)</t>
  </si>
  <si>
    <t>Filipinas (PICCS)</t>
  </si>
  <si>
    <t>菲律宾 (PICCS)</t>
  </si>
  <si>
    <t>필리핀 (PICCS)</t>
  </si>
  <si>
    <t>Phthalates</t>
  </si>
  <si>
    <t>Фталаты</t>
  </si>
  <si>
    <t>Ftalatos</t>
  </si>
  <si>
    <t>邻苯二甲酸盐</t>
  </si>
  <si>
    <t>프탈레이트</t>
  </si>
  <si>
    <t>Physical Description</t>
  </si>
  <si>
    <t>Физическое описание</t>
  </si>
  <si>
    <t>Descripción física</t>
  </si>
  <si>
    <t>物理状态描述</t>
  </si>
  <si>
    <t>물리적 상태</t>
  </si>
  <si>
    <t>Физическое состояние (при комнатной температуре)</t>
  </si>
  <si>
    <t>Estado físico (a temperatura ambiente)</t>
  </si>
  <si>
    <t>物理状态（在室温下）</t>
  </si>
  <si>
    <t>물리적 상태 (실온에서)</t>
  </si>
  <si>
    <t>Пигмент</t>
  </si>
  <si>
    <t xml:space="preserve">Pigmento </t>
  </si>
  <si>
    <t>颜料</t>
  </si>
  <si>
    <t>안료</t>
  </si>
  <si>
    <t>Пигмент – обычно представляет собой твердый компонент материала, который придает цвет, оттенок или укрывистость покрытию. Определение пигментов PPG также включает наполнители и наполнители, такие как карбонат кальция, тальк, диоксид кремния и т. д., а также красители. Любая нелетучая добавка, которая будет придавать цвет или непрозрачность (преднамеренно или непреднамеренно) и оставаться на высохшей пленке краски, может быть по умолчанию выбрана для типа компонента «Пигмент».</t>
  </si>
  <si>
    <t>Pigment – Is usually a solid material component that adds color, tinting or hiding to a coating. PPG’s definition of pigments also includes fillers and extenders such as calcium carbonate, talc silica, etc., as well as dyes. Any non-volatile additive that will contribute color or opacity (whether intentional or unintentional) and remain on a dried paint film can be defaulted to the "Pigment" Component Type.</t>
  </si>
  <si>
    <t>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t>
  </si>
  <si>
    <t>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t>
  </si>
  <si>
    <t>안료 – 보통 페인트에 색을 더하거나, 착색, 도장표면을 가릴 때 첨가하는 고체물질을 가르킨다. PPG 정의에 따르면 안료는 염료 뿐만 아니라 탄산칼슘, 탈크 실리카 등과 같은 체질 및 충진제 또한 포함하는 것으로 한다. 도장표면에 남아서 착색 혹은 불투명도를 부여하는 비휘발성 첨가제(의도적이든 아니든)는 "안료"성분타입으로 분류한다.</t>
  </si>
  <si>
    <t>Please consider using rutile or anatase CAS numbers for TiO2.  If neither can be used, please describe the reason.</t>
  </si>
  <si>
    <t>D - COMPOSITION TABLE - TABLE 3</t>
  </si>
  <si>
    <t>Пожалуйста, рассмотрите возможность использования номера CAS рутила или анатаза для TiO2. Если ни один из них не может быть использован, пожалуйста, опишите причину.</t>
  </si>
  <si>
    <t>Considere el uso de números CAS de rutilo o anatasa para TiO2. Si no puede utilizarse ninguno, describa la razón.</t>
  </si>
  <si>
    <t>对于TiO2，请考虑使用金红石或锐钛矿CAS号码。 如果两者都不能使用，请描述原因。</t>
  </si>
  <si>
    <t>TiO2에 rutile 또는 anatase CAS 번호를 사용하는 것을 고려하십시오. 둘 다 사용할 수없는 경우 이유를 설명하십시오.</t>
  </si>
  <si>
    <t>Please enter a value. If a percentage range was attempted</t>
  </si>
  <si>
    <t>ERROR MESSAGE</t>
  </si>
  <si>
    <t>Пожалуйста, введите значение. Если была предпринята попытка указать процентный диапазон, выберите целевое значение или наиболее репрезентативное значение для этого компонента.</t>
  </si>
  <si>
    <t>Please enter a value. If a percentage range was attempted, please select the target value or most representative value for that component.</t>
  </si>
  <si>
    <t>Introduzca un valor. Si se intentó un rango de porcentaje, seleccione el valor objetivo o el valor más representativo para ese componente.</t>
  </si>
  <si>
    <t>请输入一个值。 如果试图放入百分比范围，请选择该组的目标值或最具代表性的值。</t>
  </si>
  <si>
    <t>값을 입력하십시오. 백분율 범위로 입력된 경우, 해당 구성 요소에 대한 목표 값 또는 가장 대표적인 값을 선택하십시오.</t>
  </si>
  <si>
    <t xml:space="preserve">Please explain how the specs and spec ranges were determined for this material. </t>
  </si>
  <si>
    <t>Пожалуйста, объясните, как были определены характеристики и диапазоны характеристик для этого материала. Можно ли привести характеристики в соответствие с отраслевым стандартом в этом случае? Если нет, объясните.</t>
  </si>
  <si>
    <t>Please explain how the specs and spec ranges were determined for this material.  Can the specs be aligned to an industry standard in this case? If No, please explain.</t>
  </si>
  <si>
    <t>Explique cómo se determinaron las especificaciones y los rangos de especificaciones para este material.  ¿Se pueden alinear las especificaciones con un estándar de la industria en este caso? Si no, explique.</t>
  </si>
  <si>
    <t>请说明如何确定该物料的规格和规格范围。 在这种情况下，规格可以符合行业标准吗？ 如果否，请解释。</t>
  </si>
  <si>
    <t>Please identify the substance name and the CAS number (if available):</t>
  </si>
  <si>
    <t>Пожалуйста, укажите название вещества и номер CAS (если имеется):</t>
  </si>
  <si>
    <t>Identifique el nombre de la sustancia y el número CAS (si está disponible):</t>
  </si>
  <si>
    <t>请确定物质名称和CAS号（如果有）：</t>
  </si>
  <si>
    <t>Please indicate if the composition includes any proprietary substances</t>
  </si>
  <si>
    <t>Пожалуйста, укажите, включает ли состав какие-либо запатентованные вещества или компоненты, которые находятся в списке кандидатов, подлежащих разрешению или ограничению в соответствии с REACH Substances of Very High Concern (SVHC), или которые регулируются Законопроектом 65 штата Калифорния.</t>
  </si>
  <si>
    <t>Please indicate if the composition includes any proprietary substances or components which are on the candidate list subject to authorization or restriction under REACH Substances of Very High Concern (SVHC), or that are regulated under California Proposition 65.</t>
  </si>
  <si>
    <t>Indique si la composición incluye sustancias patentadas o componentes que estén en la lista de candidatos sujetos a autorización o restricción bajo REACH de sustancias altamente preocupantes (SVHC) o que estén reguladas por la Propuesta 65 de California.</t>
  </si>
  <si>
    <t>请备注是否含有任何成分受欧盟REACH的高关注物质或加州65提案授权和监管</t>
  </si>
  <si>
    <t>만약 구성성분에 영업비밀 물질 또는 구성성분이 REACH SVHC(고우려물질)에서 허가 또는 제한물질인 경우, 캘리포니아 프로포지션 65 에서  제한을 받는 경우, 명확히 표기 하여 주십시오.</t>
  </si>
  <si>
    <t>Please indicate the presence of any of the following trace metal element</t>
  </si>
  <si>
    <t>Пожалуйста, укажите наличие любого из следующих микроэлементов металлов в вашем продукте, если они еще не указаны в составе. Если эти элементы присутствуют, пожалуйста, укажите концентрацию (в ppm). Примечание. Если элемент металла или соединение металла уже включены в таблицу составов, эту информацию не нужно включать в эту таблицу металлов.</t>
  </si>
  <si>
    <t>Please indicate the presence of any of the following trace metal elements in your product if not already disclosed in the composition. If these elements are present, please provide the concentration (in ppm). Note If the metal element or metal compound is already included in the composition table, this information does not need to be included in this metal table.</t>
  </si>
  <si>
    <t>Indique la presencia de cualquier de las siguientes trazas de metales en su producto si aún no los ha revelado en la composición.  Si estos elementos están presentes, indique la concentración (en ppm).  Nota:  Si el elemento de metal o el compuesto de metal ya está incluido en la tabla de composición, no es necesario incluirlo en esta tabla de metales.</t>
  </si>
  <si>
    <t>对于下列微量金属，如果在成分信息中没有揭示的话，请在此注明。如果含有，请提供具体含量。注意：如果金属含量已经在成分部分有揭示，就不必再包含在这里了。</t>
  </si>
  <si>
    <t>귀사의 제품에 아래에 해당되는 금속성분이 기입됮 않았다면, 미량이라도 있는지 표시 해 주시고 이러한 화합물이 있는 경우 농도(ppm으로)를 표시하십시오. 주의-금속성분 혹은 금속 화합물을 이미 성분표 상에서 포함시켰다면, 해당 정보를 여기의 금속성분표에 포함시키실 필요는 없습니다.</t>
  </si>
  <si>
    <t>Пожалуйста, вставьте следующие вложения в виде электронных документов с заполненной анкетой или вложите их в электронное письмо при подаче. Рекомендуется использовать формат .pdf.</t>
  </si>
  <si>
    <t>Please insert the following attachments as electronic documents with the completed questionnaire or include as attachments to the email upon submission. The use of .pdf format is recommended.</t>
  </si>
  <si>
    <t>Inserte los siguientes archivos adjuntos como documentos electrónicos con el cuestionario completado o adjúntelos al correo electrónico al enviarlo.  Se recomienda el uso del formato .pdf.</t>
  </si>
  <si>
    <t>请将电子文档插入下列做为该原料引入申请表的附件，或者做为邮件附件提交。建议使用 .pdf格式。</t>
  </si>
  <si>
    <t>다음 첨부물을 작성된 설문서와 함께 전자 문서로 포함하여 삽입하여 주시거나 이메일로  제출하여 주십시요. PDF 서식의 사용을 권장합니다.</t>
  </si>
  <si>
    <t>Пожалуйста, перечислите антистатические характеристики упаковки сырья или прикрепите документ со спецификацией продукта в поле ниже.</t>
  </si>
  <si>
    <t>Enumere las especificaciones antiestáticas del empaque de la materia prima o adjunte la especificación del producto en la casilla inferior.</t>
  </si>
  <si>
    <t>请在下面的框中列出原材料的包装防静电规格或附上产品的规格文件。</t>
  </si>
  <si>
    <t>Please note any specific instructions for safe handling of this raw material</t>
  </si>
  <si>
    <t>Обратите внимание на любые особые инструкции по безопасному обращению с этим сырьем.</t>
  </si>
  <si>
    <t>Por favor, tenga en cuenta cualquier instrucción específica para el manejo seguro de esta materia prima:</t>
  </si>
  <si>
    <t>이 원재료의 안전한 취급을 위한 구체적인 지시시항을 기록하십시오</t>
  </si>
  <si>
    <t>Обратите внимание на особые инструкции или другие условия хранения для безопасного обращения с этим сырьем:</t>
  </si>
  <si>
    <t>Tenga en cuenta las instrucciones específicas u otras condiciones de almacenamiento para el manejo seguro de esta materia prima:</t>
  </si>
  <si>
    <t>请列出有关安全处理该原料的任何特定说明或其他存储条件：</t>
  </si>
  <si>
    <t>Please provide all answers in English</t>
  </si>
  <si>
    <t>Пожалуйста, предоставьте все ответы на английском языке</t>
  </si>
  <si>
    <t>Proporcione todas las respuestas en inglés.</t>
  </si>
  <si>
    <t>请用英文提供所有答案</t>
  </si>
  <si>
    <t>Пожалуйста, перешлите заполненную анкету по электронной почте контактному лицу PPG, указанному в разделе контактов.</t>
  </si>
  <si>
    <t>Envíe el cuestionario completado por correo electrónico al contacto de PPG especificado en la sección de contacto.</t>
  </si>
  <si>
    <t>请通过电子邮件的方式将完成后的申请表返还给该表联系人部分（A部分）里面提到的PPG的联系人</t>
  </si>
  <si>
    <t>연락처 섹션에 지정된 PPG 연락처에 전자 메일로 완성 된 설문지를 보내 주시기 바랍니다.</t>
  </si>
  <si>
    <t>Требования к обязательной антистатической упаковке см. в прикрепленном документе.</t>
  </si>
  <si>
    <t>Consulte el documento adjunto para conocer los requisitos obligatorios del empaque antiestático.</t>
  </si>
  <si>
    <t>对于PPG抗静电包装的强制要求，请参考下面附件。</t>
  </si>
  <si>
    <t>정전기 방지포장 의무적 요구사항에 대한 첨부된 파일을 보십시오.</t>
  </si>
  <si>
    <t>Polybrominated Biphenyls (PBB)</t>
  </si>
  <si>
    <t>Полибромированные бифенилы (ПБД)</t>
  </si>
  <si>
    <t>Bifenilos polibromados (PBB)</t>
  </si>
  <si>
    <t>多溴联苯</t>
  </si>
  <si>
    <t>폴리브롬화 비페닐</t>
  </si>
  <si>
    <t>Polybrominated Diphenylethers (PBDE)</t>
  </si>
  <si>
    <t>Полибромированные дифенилэфиры (ПБДЭ)</t>
  </si>
  <si>
    <t>Difeniléteres polibromados (PBDE)</t>
  </si>
  <si>
    <t>多溴二苯醚</t>
  </si>
  <si>
    <t>폴리브롬화 디페닐에테르</t>
  </si>
  <si>
    <t>Porous and Non-porous Substrates</t>
  </si>
  <si>
    <t>Пористые и непористые субстраты</t>
  </si>
  <si>
    <t>Sustratos porosos y no porosos</t>
  </si>
  <si>
    <t>多孔和无孔基材</t>
  </si>
  <si>
    <t>Powder</t>
  </si>
  <si>
    <t>Порошок</t>
  </si>
  <si>
    <t>Polvo</t>
  </si>
  <si>
    <t>粉末</t>
  </si>
  <si>
    <t>분말</t>
  </si>
  <si>
    <t>Заявитель PPG/Контактная информация</t>
  </si>
  <si>
    <t xml:space="preserve">Solicitante de PPG/Información de contacto    </t>
  </si>
  <si>
    <t>PPG申请/联系信息</t>
  </si>
  <si>
    <t>PPG 신청자 이름 / 연락처 정보</t>
  </si>
  <si>
    <t>PPG Определение Тип компонента</t>
  </si>
  <si>
    <t>Tipo de componente de acuerdo con la definición de PPG</t>
  </si>
  <si>
    <t>关于成分类型，PPG定义如下:</t>
  </si>
  <si>
    <t>PPG 정의에 따른 성분유형</t>
  </si>
  <si>
    <t>PPG является мировым производителем качественных красок, покрытий и сопутствующих товаров для автомобильного, промышленного, аэрокосмического и потребительского рынков. Эта форма запроса на введение сырья должна быть заполнена, потому что мы хотим представить один из ваших продуктов нашей группе управления сырьем для проверки управления продуктом.</t>
  </si>
  <si>
    <t>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t>
  </si>
  <si>
    <t>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t>
  </si>
  <si>
    <t xml:space="preserve">PPG는 자동차, 산업, 항공 및 소비자 시장을 위해 고품질 페인트, 코팅 및 관련 제품을 생산하는 글로벌 기업입니다. 귀사 제품을 Product Stewardship 검토를 위해 당사의 원재료 관리팀에 제출하고자 하오니, 원재료 도입 요청서 양식(RMIR)을 작성하여 주시기 바랍니다.  </t>
  </si>
  <si>
    <t>Pre-registered</t>
  </si>
  <si>
    <t>Предварительно зарегистрированный</t>
  </si>
  <si>
    <t>Preregistrado</t>
  </si>
  <si>
    <t>预注册</t>
  </si>
  <si>
    <t>선등록 되어 있음</t>
  </si>
  <si>
    <t>Procurement</t>
  </si>
  <si>
    <t>Закупки</t>
  </si>
  <si>
    <t>Compras</t>
  </si>
  <si>
    <t>采购</t>
  </si>
  <si>
    <t>Продукт или торговое название</t>
  </si>
  <si>
    <t>Producto o nombre comercial</t>
  </si>
  <si>
    <t>产品名或商品名</t>
  </si>
  <si>
    <t>제품 또는 상표명</t>
  </si>
  <si>
    <t>Quantity (in PPM)</t>
  </si>
  <si>
    <t>Количество (в частях на миллион (PPM))</t>
  </si>
  <si>
    <t>Cantidad (en PPM)</t>
  </si>
  <si>
    <t>量 (在每百万份）</t>
  </si>
  <si>
    <t>양 (단위 PPM)</t>
  </si>
  <si>
    <t>Raman Spectroscopy</t>
  </si>
  <si>
    <t>Рамановская спектроскопия</t>
  </si>
  <si>
    <t>Espectroscopia Raman</t>
  </si>
  <si>
    <t>拉曼光谱</t>
  </si>
  <si>
    <t>Форма запроса на ввод сырья</t>
  </si>
  <si>
    <t>Formulario de solicitud de introducción de materia prima (RMIR)</t>
  </si>
  <si>
    <t>PPG原料引入申请表</t>
  </si>
  <si>
    <t>원재료 도입 요청서</t>
  </si>
  <si>
    <t>По поводу наночастиц:</t>
  </si>
  <si>
    <t>En cuanto a las nanopartículas:</t>
  </si>
  <si>
    <t>关于纳米颗粒：</t>
  </si>
  <si>
    <t>Registered</t>
  </si>
  <si>
    <t>Зарегистрировано</t>
  </si>
  <si>
    <t>Registrado</t>
  </si>
  <si>
    <t>注册</t>
  </si>
  <si>
    <t>Регистрационный номер</t>
  </si>
  <si>
    <t>Número de registro</t>
  </si>
  <si>
    <t>注册号码</t>
  </si>
  <si>
    <t>등록 번호</t>
  </si>
  <si>
    <t>Regulatory</t>
  </si>
  <si>
    <t>Нормативный</t>
  </si>
  <si>
    <t>Regulatorio</t>
  </si>
  <si>
    <t>法规</t>
  </si>
  <si>
    <t xml:space="preserve">Regulatory or safety issue with existing CHAMP </t>
  </si>
  <si>
    <t>Проблема с нормативными требованиями или безопасностью в существующем CHAMP</t>
  </si>
  <si>
    <t>Problema regulatorio o de seguridad con el CHAMP existente</t>
  </si>
  <si>
    <t>现有CHAMP的法规或安全问题</t>
  </si>
  <si>
    <t>ALL TABS</t>
  </si>
  <si>
    <t>Обучение RMIR / Часто задаваемые вопросы</t>
  </si>
  <si>
    <t>Capacitación RMIR / Preguntas Frecuentes</t>
  </si>
  <si>
    <t>RMIR培训/常见问题及解答</t>
  </si>
  <si>
    <t>RMIR 교육 / FAQ</t>
  </si>
  <si>
    <t>Rod or Fiber</t>
  </si>
  <si>
    <t>Стержень или волокно</t>
  </si>
  <si>
    <t>Varilla o fibra</t>
  </si>
  <si>
    <t>杆或纤维</t>
  </si>
  <si>
    <t>Rodenticide</t>
  </si>
  <si>
    <t>Родентицид</t>
  </si>
  <si>
    <t xml:space="preserve">Rodenticida </t>
  </si>
  <si>
    <t>杀鼠剂</t>
  </si>
  <si>
    <t>살서제(쥐약)</t>
  </si>
  <si>
    <t>Scanning Electron Microscopy (SEM)</t>
  </si>
  <si>
    <t>Сканирующая электронная микроскопия (СЭМ)</t>
  </si>
  <si>
    <t>Microscopía electrónica de barrido (SEM)</t>
  </si>
  <si>
    <t>扫描电子显微镜 (SEM)</t>
  </si>
  <si>
    <t>Scanning Mobility Particle Sizing (SMPS)</t>
  </si>
  <si>
    <t>Определение размера частиц методом сканирования подвижности(SMPS)</t>
  </si>
  <si>
    <t>Analizador de tamaños de partículas de movilidad (SMPS)</t>
  </si>
  <si>
    <t>扫描淌度颗粒尺寸(SMPS)</t>
  </si>
  <si>
    <t>Scratch Resistance</t>
  </si>
  <si>
    <t>Устойчивость к царапинам</t>
  </si>
  <si>
    <t>Resistencia al rayado</t>
  </si>
  <si>
    <t>耐刮擦性</t>
  </si>
  <si>
    <t>Select from list</t>
  </si>
  <si>
    <t>Seleccione de la lista</t>
  </si>
  <si>
    <t>从清单中选择</t>
  </si>
  <si>
    <t>목록에서 선택하세요</t>
  </si>
  <si>
    <t xml:space="preserve">Select the reason that best describes the need </t>
  </si>
  <si>
    <t>Выберите причину, которая лучше всего описывает потребность в новом коде CHAMP вместо существующего материала. Обратите внимание, что дополнительные причины и подробности могут и должны быть указаны в вопросе 3.</t>
  </si>
  <si>
    <t>Select the reason that best describes the need of a new CHAMP code instead of an existing material.  Note that additional reasons and details can and should be provided in Question 3.</t>
  </si>
  <si>
    <t>Seleccione la razón que mejor describa la necesidad de un nuevo código CHAMP en lugar de un material existente.  Tenga en cuenta que las razones y detalles adicionales pueden y deben proporcionarse en la Pregunta 3.</t>
  </si>
  <si>
    <t>选择最能说明需要新CHAMP代码而不是现有材料的原因。 请注意，可以并且应该在问题3中提供其他原因和细节。</t>
  </si>
  <si>
    <t>Selenium</t>
  </si>
  <si>
    <t>Селен</t>
  </si>
  <si>
    <t>Selenio</t>
  </si>
  <si>
    <t>硒</t>
  </si>
  <si>
    <t>셀레늄</t>
  </si>
  <si>
    <t>Silver</t>
  </si>
  <si>
    <t>Серебро</t>
  </si>
  <si>
    <t>Plata</t>
  </si>
  <si>
    <t>银</t>
  </si>
  <si>
    <t>은</t>
  </si>
  <si>
    <t>Искренне,</t>
  </si>
  <si>
    <t>Atentamente,</t>
  </si>
  <si>
    <t>真诚，</t>
  </si>
  <si>
    <t>안녕히 계십시오</t>
  </si>
  <si>
    <t>Small-angle X-ray Scattering (SAXS)</t>
  </si>
  <si>
    <t>Малоугловое рассеяние рентгеновских лучей (SAXS)</t>
  </si>
  <si>
    <t>Dispersión de rayos X de ángulo reducido (SAXS)</t>
  </si>
  <si>
    <t>小角度X射线散射</t>
  </si>
  <si>
    <t>Solid</t>
  </si>
  <si>
    <t>Твердый</t>
  </si>
  <si>
    <t xml:space="preserve">Sólido </t>
  </si>
  <si>
    <t>固体</t>
  </si>
  <si>
    <t>고상</t>
  </si>
  <si>
    <t>Растворитель</t>
  </si>
  <si>
    <t>Solvente</t>
  </si>
  <si>
    <t>溶剂</t>
  </si>
  <si>
    <t>용제</t>
  </si>
  <si>
    <t>Растворитель — это компонент, который не содержит твердых веществ, испаряется, обычно представляет собой жидкость и растворяет растворенное вещество, образуя раствор. Растворитель обычно представляет собой жидкость, но также может быть и газом.</t>
  </si>
  <si>
    <t>Solvent – Is a component that contains no solids, evaporates, is generally a liquid and dissolves a solute resulting in a solution. A solvent is usually a liquid but can also be a gas.</t>
  </si>
  <si>
    <t>Solvente: es un componente que no contiene sólidos, se evapora, generalmente es un líquido y disuelve un soluto dando como resultado una solución. Un solvente es generalmente un líquido, pero también puede ser un gas.</t>
  </si>
  <si>
    <t>溶剂 - 不含固体和蒸发盐，通常为液体并溶解某溶解物而成为溶液。溶剂通常为液体但是有时为气体。</t>
  </si>
  <si>
    <t>용제 – 용제는 고체나 증기를 포함하고 있지 않은 성분으로 보통 액체이고 용질을 용액에서 용해시킨다. 용제는 통상적으로 액체이기는 하지만 기체로 될 수도 있다.</t>
  </si>
  <si>
    <t>specific gravity</t>
  </si>
  <si>
    <t xml:space="preserve">Удельный вес   </t>
  </si>
  <si>
    <t>Gravedad específica</t>
  </si>
  <si>
    <t>比重</t>
  </si>
  <si>
    <t>비중</t>
  </si>
  <si>
    <t>Удельный вес или плотность</t>
  </si>
  <si>
    <t>Gravedad específica o densidad</t>
  </si>
  <si>
    <t>比重或密度</t>
  </si>
  <si>
    <t>단위 중량 또는 밀도</t>
  </si>
  <si>
    <t>Специфические вопросы регулирования</t>
  </si>
  <si>
    <t xml:space="preserve">Preguntas regulatorias específicas </t>
  </si>
  <si>
    <t>具体监管问题</t>
  </si>
  <si>
    <t>특정 법률에 대한 질의</t>
  </si>
  <si>
    <t>Spherical</t>
  </si>
  <si>
    <t>Сферический</t>
  </si>
  <si>
    <t>Esférico</t>
  </si>
  <si>
    <t>球形</t>
  </si>
  <si>
    <t>Статус</t>
  </si>
  <si>
    <t>Estado</t>
  </si>
  <si>
    <t>状态</t>
  </si>
  <si>
    <t>상태</t>
  </si>
  <si>
    <t>Supply risk of existing CHAMP (alternative or offset)</t>
  </si>
  <si>
    <t>Риск поставки существующего CHAMP (альтернативный или компенсационный)</t>
  </si>
  <si>
    <t>Riesgo de suministro de CHAMP existente (alternativo o sustituto)</t>
  </si>
  <si>
    <t>现有CHAMP的供应风险（替代或抵消）</t>
  </si>
  <si>
    <t>Таблица 1: Состав</t>
  </si>
  <si>
    <t>Tabla 1: Composición</t>
  </si>
  <si>
    <t>表1：成分</t>
  </si>
  <si>
    <t>표1 : 구성성분</t>
  </si>
  <si>
    <t>Table 2: Trace Substances</t>
  </si>
  <si>
    <t>Таблица 2: Следовые количества веществ</t>
  </si>
  <si>
    <t>Tabla 2: Trazas de sustancias</t>
  </si>
  <si>
    <t>表2：微量物质</t>
  </si>
  <si>
    <t>표 2 : 미량 물질</t>
  </si>
  <si>
    <t>Тайвань (NCSR)</t>
  </si>
  <si>
    <t>Taiwán (NCSR)</t>
  </si>
  <si>
    <t>台湾 (NCSR)</t>
  </si>
  <si>
    <t>대만 (NCSR)</t>
  </si>
  <si>
    <t>Технический паспорт (если нет, укажите это)</t>
  </si>
  <si>
    <t>Carta Técnica (si no está disponible indíquelo)</t>
  </si>
  <si>
    <t>技术数据表（如果没有，请注明）</t>
  </si>
  <si>
    <t>기술 자료서 (해당없을 경우, 해당없음을 표기)</t>
  </si>
  <si>
    <t>Телефон</t>
  </si>
  <si>
    <t>Teléfono</t>
  </si>
  <si>
    <t>电话</t>
  </si>
  <si>
    <t>전화번호</t>
  </si>
  <si>
    <t>Thallium</t>
  </si>
  <si>
    <t>Таллий</t>
  </si>
  <si>
    <t>Talio</t>
  </si>
  <si>
    <t>铊</t>
  </si>
  <si>
    <t>탈륨</t>
  </si>
  <si>
    <t>The composition must include any of the following chemicals of concern, if they are present in the product.</t>
  </si>
  <si>
    <t>В состав должны быть включены любые из следующих химических веществ, вызывающих озабоченность, в случае  присутствия их  в продукте.</t>
  </si>
  <si>
    <t>La composición debe incluir cualquiera de las siguientes sustancias de preocupación si están presentes en el producto.</t>
  </si>
  <si>
    <t>如果产品中含有下列受关注物质，那么这些物质必须在成分表中揭示出来</t>
  </si>
  <si>
    <t>귀사의 제품에 우려화학물질이 있을 경우, 아래의 화학물질을 반드시 표기하여 주시기 바랍니다.</t>
  </si>
  <si>
    <t>The form consists of this cover letter along with 5 additional tabs</t>
  </si>
  <si>
    <t xml:space="preserve">본 양식은 본 표지와 함께 5개의 추가 탭으로 구성되어 있으며, 각 섹션에 대한 데이터가 필요합니다. 필수 항목은 양식 전체적으로 회색로 표기되어 있습니다. "정보제공자"(Section B)부분을 포함하여 본 양식의 모든 섹션을 완성하여 가능한 조속히 양식의 첫 항에 명시된 PPG CHAMP 코드 신청자에게 제출하시기 바랍니다. 양식 작성에 대해 질문이 있으시면 신청자나 귀사 담당 구매 담당자에게 문의하십시오.
</t>
  </si>
  <si>
    <t>Материалы, которые вы поставляете PPG, могут транспортироваться или включаться в продукты, которые транспортируются в любую точку мира. Чтобы выполнить эту задачу законно и безопасно, а также для того, чтобы PPG выполнила свои обязательства по инициативе Responsible Care®, PPG требуется получить эту информацию обо всем нашем сырье. По этой причине просьба предоставить ответы на все вопросы по всем регионам.</t>
  </si>
  <si>
    <t>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t>
  </si>
  <si>
    <t>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t>
  </si>
  <si>
    <t>귀사에서 PPG에 공급하는 원료는 전세계로 수송되거나 전세계로 수송되는 제품에 혼합될 수 있습니다. 이러한 일을 합법적으로 안전하게 달성하고 PPG가 Responsible Care® 운동에 헌신을 다하기 위해서는 당사의 모든 원재료에 대한 이 정보를 입수해야만 합니다. 이러한 이유로 모든 국가별 질문에 대한 정보를 제공하여 주십시요.</t>
  </si>
  <si>
    <t>This form will be uploaded to the CHAMP File</t>
  </si>
  <si>
    <t>Эта форма будет загружена в файл CHAMP.</t>
  </si>
  <si>
    <t>Este formulario se cargará en el Champ File.</t>
  </si>
  <si>
    <t>该表格将被上传到CHAMP文件中</t>
  </si>
  <si>
    <t>D - COMPOSITION</t>
  </si>
  <si>
    <t>Напоминаем: для достижения наших целей в области регулирования и устойчивого развития следующие вещества должны быть включены в состав, если они присутствуют в вашем продукте на любом уровне, даже в следовых количествах.</t>
  </si>
  <si>
    <t>Este es solo un recordatorio: para cumplir con nuestros objetivos regulatorios y de sostenibilidad, las siguientes sustancias deben incluirse en la composición si están presentes en su producto a cualquier nivel, incluso en pequeñas cantidades.</t>
  </si>
  <si>
    <t>这是一个提醒 - 为了满足我们的监管和可持续发展目标，如果您的产品中存在任何水平的，甚至是微量的，以下物质必须包括在成分中。</t>
  </si>
  <si>
    <t>이것은 상기용입니다. -  우리의 규제 및 지속 가능성 목표를 달성하기 위해 다음과 같은 물질이 미량 성분으로도 제품에 포함되어 있다면 표시하여 주십시요.</t>
  </si>
  <si>
    <t>Заголовок</t>
  </si>
  <si>
    <t>Título</t>
  </si>
  <si>
    <t>职位</t>
  </si>
  <si>
    <t>직책</t>
  </si>
  <si>
    <t>Чтобы вставить документ в виде значка перейдите в строку главного меню и откройте вкладку «Вставка», а затем щелкните значок «Объект» в меню «Текст». Затем выберите «Создать из файла»&gt; «Обзор». Найдите и выберите имя файла, затем нажмите «Вставить». Установите флажок «Отображать как значок». Нажмите OK, чтобы вставить докумен</t>
  </si>
  <si>
    <t>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t>
  </si>
  <si>
    <t>可以按照下列步骤来插入电子文档图标：进入主菜单栏，打开“插入”，选择目标〉从文档中建立〉浏览。找到&amp;选择文档名称，然后点击插入。在“以图标形式显示”选项处打勾。点击OK插入文档。</t>
  </si>
  <si>
    <t>전자문서를 삽입하려면, 다음과 같이 진행하십시오. 메인 메뉴 표시줄로 가서 "삽입"을 열고 개체&gt;파일로부터 만들기를 선택합니다. 해당하는 파일명을 Browse로부터 찾아서 파일이름을 클릭하십니요. 그리고 나서 "아이콘으로 나타내기"를 클리하고 무서를 삽입하기 위해 OK를 클릭하십시요.</t>
  </si>
  <si>
    <t>To meet our regulatory and sustainability goals</t>
  </si>
  <si>
    <t>Чтобы соответствовать нашим целям регулирования и устойчивого развития, следующие вещества требуют дополнительной декларации, если они еще не включены в состав в Таблице 1. Укажите, содержит ли ваш «Продукт» какие-либо из следующих веществ, присутствующих на любом уровне, даже в следовых количествах.</t>
  </si>
  <si>
    <t xml:space="preserve">To meet our regulatory and sustainability goals, the following substances require additional declaration if not already included in the composition in Table 1.  Please indicate if your "Product" contains any of the following substances present at any level, even in trace quantities.  </t>
  </si>
  <si>
    <t>Para cumplir con nuestros objetivos regulatorios y de sostenibilidad, las siguientes sustancias requieren una declaración adicional si aún no están incluidas en la composición de la Tabla 1. Indique si  su "Producto" contiene cualquiera de las siguientes sustancias presentes en cualquier nivel, incluso en pequeñas cantidades.</t>
  </si>
  <si>
    <t>为了满足我们的监管和可持续发展目标，如果表1中的成分中没有包括以下物质，则需要额外声明。请说明您的“产品”是否包含任何水平存在的任何以下物质，即使是微量。</t>
  </si>
  <si>
    <t>우리의 규제 및 지속 가능성 목표를 충족시키기 위해 다음 물질은 표 1의 성분에 포함되지 않은 경우 추가 선언이 필요합니다. "제품"에 미량 성분으로도 다음 수준의 물질이 포함되어 있는지 표시하여주십시요</t>
  </si>
  <si>
    <t>TOTAL (must be 100 %)</t>
  </si>
  <si>
    <t>ИТОГО (должно быть 100 %)</t>
  </si>
  <si>
    <t>TOTAL (debe sumar 100 %)</t>
  </si>
  <si>
    <t>总和 (必须为100%)</t>
  </si>
  <si>
    <t>총 (100 % 이어야 함)</t>
  </si>
  <si>
    <t>Общий массовый % (нелетучих) твердых веществ в зависимости от состава</t>
  </si>
  <si>
    <t xml:space="preserve">% en peso total de sólidos (no volátiles) basado en la composición </t>
  </si>
  <si>
    <t>基于成分的总重量％（非挥发性）固体</t>
  </si>
  <si>
    <t>구성에 따른 총 중량 % (비 휘발성) 고체</t>
  </si>
  <si>
    <t>Общая масса пигментов % в зависимости от состава</t>
  </si>
  <si>
    <t xml:space="preserve">% en peso total de pigmentos basado en la composición </t>
  </si>
  <si>
    <t>基于成分的总重量颜料％</t>
  </si>
  <si>
    <t>구성에 따른 총 중량 안료 %</t>
  </si>
  <si>
    <t>Trace Metal Elements</t>
  </si>
  <si>
    <t>Следовое количество металлов</t>
  </si>
  <si>
    <t>Trazas de elementos metálicos</t>
  </si>
  <si>
    <t>微量金属元素</t>
  </si>
  <si>
    <t>소량 금속 요소를</t>
  </si>
  <si>
    <t>Transmission Electron Microscopy (TEM)</t>
  </si>
  <si>
    <t>Трансмиссионная электронная микроскопия (ПЭМ)</t>
  </si>
  <si>
    <t>Microscopía electrónica de transmisión (TEM)</t>
  </si>
  <si>
    <t>透射电子显微镜（TEM）</t>
  </si>
  <si>
    <t>Triangle</t>
  </si>
  <si>
    <t>Треугольник</t>
  </si>
  <si>
    <t>Triángulo</t>
  </si>
  <si>
    <t>三角形</t>
  </si>
  <si>
    <t>Tubular</t>
  </si>
  <si>
    <t>Цилиндрический</t>
  </si>
  <si>
    <t>管状的</t>
  </si>
  <si>
    <t>Турция (KKDIK)</t>
  </si>
  <si>
    <t>Turquía (KKDIK)</t>
  </si>
  <si>
    <t>土耳其(KKDIK)</t>
  </si>
  <si>
    <t>Тип</t>
  </si>
  <si>
    <t>Tipo</t>
  </si>
  <si>
    <t>类型</t>
  </si>
  <si>
    <t>유형</t>
  </si>
  <si>
    <t>Unbound</t>
  </si>
  <si>
    <t>Несвязанный</t>
  </si>
  <si>
    <t>Sin enlazar</t>
  </si>
  <si>
    <t>Единицы измерения</t>
  </si>
  <si>
    <t>Unidades de medida</t>
  </si>
  <si>
    <t>单位</t>
  </si>
  <si>
    <t>측정 단위</t>
  </si>
  <si>
    <t>US FDA 175.300</t>
  </si>
  <si>
    <t>США FDA 175.300</t>
  </si>
  <si>
    <t>美国 FDA 175.300</t>
  </si>
  <si>
    <t>미국 FDA 175.300</t>
  </si>
  <si>
    <t>США (TSCA)</t>
  </si>
  <si>
    <t>Estados Unidos (TSCA)</t>
  </si>
  <si>
    <t>美国 (TSCA)</t>
  </si>
  <si>
    <t>미국 (TSCA)</t>
  </si>
  <si>
    <t>UV Resistance</t>
  </si>
  <si>
    <t>УФ-стойкость</t>
  </si>
  <si>
    <t>Resistencia a los rayos UV</t>
  </si>
  <si>
    <t>抗紫外线</t>
  </si>
  <si>
    <t>Стоимость</t>
  </si>
  <si>
    <t>Valor</t>
  </si>
  <si>
    <t>值</t>
  </si>
  <si>
    <t>값</t>
  </si>
  <si>
    <t>Vanadium</t>
  </si>
  <si>
    <t>Ванадий</t>
  </si>
  <si>
    <t>Vanadio</t>
  </si>
  <si>
    <t>矾</t>
  </si>
  <si>
    <t>바나듐</t>
  </si>
  <si>
    <t>Вице-президент по охране окружающей среды и безопасности</t>
  </si>
  <si>
    <t>Vicepresidente de EHS</t>
  </si>
  <si>
    <t>环境健康与安全副总裁</t>
  </si>
  <si>
    <t>부사장, 환경 보건 및 안전</t>
  </si>
  <si>
    <t>Вице-президент по глобальному управлению поставками</t>
  </si>
  <si>
    <t xml:space="preserve">Vicepresidente de Gestión de Suministros Global </t>
  </si>
  <si>
    <t>全球供应管理副总裁</t>
  </si>
  <si>
    <t>부사장, 글로벌 공급 관리</t>
  </si>
  <si>
    <t>Количество (нелетучих) твердых веществ по объёму</t>
  </si>
  <si>
    <t xml:space="preserve">Volumen de sólidos (no volátiles) </t>
  </si>
  <si>
    <t>体积（非挥发）固体份</t>
  </si>
  <si>
    <t>(비휘발성) 고체 체적</t>
  </si>
  <si>
    <t>Количество пигментов по объему</t>
  </si>
  <si>
    <t>Volumen de pigmentos</t>
  </si>
  <si>
    <t>颜料体积百分比</t>
  </si>
  <si>
    <t>안료 체적</t>
  </si>
  <si>
    <t>Образовалась ли перед анализом стабильная дисперсия?</t>
  </si>
  <si>
    <t>¿Se formó una dispersión estable antes del análisis?</t>
  </si>
  <si>
    <t>分析之前是否形成了稳定的分散体？</t>
  </si>
  <si>
    <t>Количество (нелетучих) твердых веществ по массе</t>
  </si>
  <si>
    <t xml:space="preserve">Peso de los sólidos  (no volátiles) </t>
  </si>
  <si>
    <t>重量（非挥发）固体份</t>
  </si>
  <si>
    <t>비 휘발성고체 중량</t>
  </si>
  <si>
    <t>Массовый процент (без диапазонов)</t>
  </si>
  <si>
    <t>Porcentaje de peso (sin rangos)</t>
  </si>
  <si>
    <t>重量百分比 （不要范围）</t>
  </si>
  <si>
    <t>중량률(%)</t>
  </si>
  <si>
    <t>Количество пигментов по массе</t>
  </si>
  <si>
    <t>Peso de los pigmentos</t>
  </si>
  <si>
    <t>颜料重量百分比</t>
  </si>
  <si>
    <t>안료 중량</t>
  </si>
  <si>
    <t>Каковы размеры материала?</t>
  </si>
  <si>
    <t>¿Cuáles son las dimensiones del material?</t>
  </si>
  <si>
    <t>材料的尺寸是多少？</t>
  </si>
  <si>
    <t xml:space="preserve">What existing CHAMP coded materials were tried?  </t>
  </si>
  <si>
    <t>Какие существующие материалы с кодом CHAMP были опробованы?</t>
  </si>
  <si>
    <t>¿Qué materiales con código CHAMP existentes se probaron?</t>
  </si>
  <si>
    <t>已尝试使用哪些现有的CHAMPcode物料？</t>
  </si>
  <si>
    <t>What is the % likelihood of the raw material being used in a commercialized product?</t>
  </si>
  <si>
    <t>Какова вероятность того, что сырье будет использовано в коммерческом продукте?</t>
  </si>
  <si>
    <t>¿Cuál es el % de probabilidad de que la materia prima se use en un producto comercializado?</t>
  </si>
  <si>
    <t>在商业化产品中使用该原料的百分比可能性为多少？</t>
  </si>
  <si>
    <t>Каково соотношение сторон?</t>
  </si>
  <si>
    <t>¿Cuál es la relación del aspecto?</t>
  </si>
  <si>
    <t>长宽比是多少？</t>
  </si>
  <si>
    <t>Каков уровень запыленности материала (возможность выброса в воздух)?</t>
  </si>
  <si>
    <t>¿Cuál es el nivel de desintegración del material (potencial para ser liberado al aire)?</t>
  </si>
  <si>
    <t>材料的粉尘水平是多少（可能释放到空气中）？</t>
  </si>
  <si>
    <t>Каков среднемассовый аэродинамический диаметр (MMAD) в микронах (мкм)?</t>
  </si>
  <si>
    <t>¿Cuál es el diámetro aerodinámico mediano de masa (MMAD), en micras (μm)?</t>
  </si>
  <si>
    <t>质量中位数空气动力学直径（MMAD），以微米（μm）为单位？</t>
  </si>
  <si>
    <t>Какова форма частицы?</t>
  </si>
  <si>
    <t>¿Cuál es la forma de la partícula?</t>
  </si>
  <si>
    <t>颗粒形状是什么？</t>
  </si>
  <si>
    <t>Каково распределение частиц по размерам?</t>
  </si>
  <si>
    <t>¿Cuál es la distribución del tamaño de partícula?</t>
  </si>
  <si>
    <t>粒度分布是多少？</t>
  </si>
  <si>
    <t>粒子的形状是什么？</t>
  </si>
  <si>
    <t>Каков наименьший размер частиц в микронах (мкм)?</t>
  </si>
  <si>
    <t>¿Cuál es el tamaño de partícula más pequeño en micras  (μm)?</t>
  </si>
  <si>
    <t>最小粒径为多少微米（μm）？</t>
  </si>
  <si>
    <t>What is the specific surface area value in cm2/g?</t>
  </si>
  <si>
    <t>Чему равна удельная поверхность в см2/г?</t>
  </si>
  <si>
    <t>¿Cuál es el valor del área superficial específica en cm2/g?</t>
  </si>
  <si>
    <t>比表面积是多少？（单位为cm2 / g）</t>
  </si>
  <si>
    <t>Какой метод использовали для определения состава?</t>
  </si>
  <si>
    <t>¿Qué método se usó para medir la composición?</t>
  </si>
  <si>
    <t>用什么方法测量成分？</t>
  </si>
  <si>
    <t>Какой процент или доля составляет от 1 до 100 нанометров?</t>
  </si>
  <si>
    <t>¿Qué porcentaje o fracción se encuentra entre 1 y 100 nanómetros?</t>
  </si>
  <si>
    <t>1至100纳米之间的百分比或分数是多少？</t>
  </si>
  <si>
    <t>Какой метод использовался для измерения распределения частиц по размерам?</t>
  </si>
  <si>
    <t>¿Cuál fue el método utilizado para medir la distribución del tamaño de partícula?</t>
  </si>
  <si>
    <t>用来测量粒度分布的方法是什么？</t>
  </si>
  <si>
    <t>Where is the manufacturing location of the material?</t>
  </si>
  <si>
    <t>Где расположено производство материала?</t>
  </si>
  <si>
    <t>¿Dónde se encuentra el sitio de fabricación de este material?</t>
  </si>
  <si>
    <t>物料的制造地点在哪里？</t>
  </si>
  <si>
    <t>Why do you need this material instead of an existing material (please discuss technical performance and business impact)?</t>
  </si>
  <si>
    <t>Почему вам нужен этот материал вместо существующего материала (пожалуйста, обсудите технические характеристики и влияние на бизнес)?</t>
  </si>
  <si>
    <t xml:space="preserve">¿Por qué necesita este material en lugar de uno existente (mencione el desempeño técnico y el impacto comercial)?  </t>
  </si>
  <si>
    <t>为什么您需要这种物料替代现有物料（请讨论技术性能和业务影响）？</t>
  </si>
  <si>
    <t>X-ray Diffraction (XRD)</t>
  </si>
  <si>
    <t>Рентгеновская дифракция (XRD)</t>
  </si>
  <si>
    <t>Difracción de rayos X (DRX)</t>
  </si>
  <si>
    <t>X射线衍射（XRD）</t>
  </si>
  <si>
    <t>years</t>
  </si>
  <si>
    <t>годы (лет)</t>
  </si>
  <si>
    <t>años</t>
  </si>
  <si>
    <t>年</t>
  </si>
  <si>
    <t>년</t>
  </si>
  <si>
    <t>Yes</t>
  </si>
  <si>
    <t>Да</t>
  </si>
  <si>
    <t xml:space="preserve">Sí </t>
  </si>
  <si>
    <t>是的</t>
  </si>
  <si>
    <t>예</t>
  </si>
  <si>
    <t>Sí</t>
  </si>
  <si>
    <t>是</t>
  </si>
  <si>
    <t>Zinc</t>
  </si>
  <si>
    <t>Цинк</t>
  </si>
  <si>
    <t>锌</t>
  </si>
  <si>
    <t>아연</t>
  </si>
  <si>
    <t>Вьетнам (NCI)</t>
  </si>
  <si>
    <t>越南（NCI）</t>
  </si>
  <si>
    <t>Supplier composition change or discontinuation</t>
  </si>
  <si>
    <t>Изменение состава поставщиков или прекращение деятельности</t>
  </si>
  <si>
    <t>Cambio o suspensión en la composición del proveedor</t>
  </si>
  <si>
    <t>供应商成分信息变更或者废止</t>
  </si>
  <si>
    <t>Форма состоит из этого сопроводительного письма и 6 дополнительных вкладок, по одной для каждого раздела требуемых данных. Обязательные поля заштрихованы серым цветом по всей форме. Пожалуйста, заполните все разделы этой формы, включая «Информация, предоставленная» (раздел B), и как можно скорее верните ее контактному лицу PPG, указанному в разделе «Контакты» формы. Свяжитесь с заказчиком или вашим агентом по закупкам, если у вас есть вопросы относительно заполнения формы.</t>
  </si>
  <si>
    <t>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t>
  </si>
  <si>
    <t>Часть E: Устойчивое развитие</t>
  </si>
  <si>
    <t>Parte E: sostenibilidad</t>
  </si>
  <si>
    <t>Part E 可持续发展</t>
  </si>
  <si>
    <t>составляющая, основанная на биоматериале</t>
  </si>
  <si>
    <t>Contenido de base biológica</t>
  </si>
  <si>
    <t>生物质含量</t>
  </si>
  <si>
    <t>Содержит ли продукт биоматериал?</t>
  </si>
  <si>
    <t>¿El producto contiene material de base biológica?</t>
  </si>
  <si>
    <t>产品是否含有生物基材料?</t>
  </si>
  <si>
    <t>Пожалуйста, выберите норму (нормы) ниже и укажите процентное содержание биоматериала, как указано:</t>
  </si>
  <si>
    <t>Seleccione la(s) norma(s) a continuación e indique el porcentaje de contenido de base biológica como se indica:</t>
  </si>
  <si>
    <t>请选择以下标准，并注明生物基含量百分比如下所示:</t>
  </si>
  <si>
    <t>Содержание углерода на биооснове</t>
  </si>
  <si>
    <t>Contenido de carbono de base biológica</t>
  </si>
  <si>
    <t>生物质碳含量</t>
  </si>
  <si>
    <t>Содержание органического углерода</t>
  </si>
  <si>
    <t>Contenido de carbono orgánico</t>
  </si>
  <si>
    <t>有机碳含量</t>
  </si>
  <si>
    <t>Содержание неорганического углерода</t>
  </si>
  <si>
    <t>Contenido de carbono inorgánico</t>
  </si>
  <si>
    <t>无机碳含量</t>
  </si>
  <si>
    <t>Европейский стандарт EN 16640</t>
  </si>
  <si>
    <t>Содержание углерода на биологической основе в процентах от общей массы</t>
  </si>
  <si>
    <t>Contenido de carbono de base biológica como porcentaje de masa total</t>
  </si>
  <si>
    <t>生物基碳含量占总质量的百分比</t>
  </si>
  <si>
    <t>Содержание углерода на биологической основе в процентах от общего содержания углерода</t>
  </si>
  <si>
    <t>Contenido de carbono de base biológica como porcentaje del contenido de carbono total</t>
  </si>
  <si>
    <t>生物基碳含量占总碳含量的百分比</t>
  </si>
  <si>
    <t>Американский стандарт ASTM D 6866</t>
  </si>
  <si>
    <t>Европейский стандарт EN 16785</t>
  </si>
  <si>
    <t>Пожалуйста, прикрепите отчеты или сертификаты результатов испытаний в соответствующем поле:</t>
  </si>
  <si>
    <t xml:space="preserve">Adjunte los informes o certificados de resultados de pruebas en el cuadro correspondiente: </t>
  </si>
  <si>
    <t>请将测试结果报告或证书附在下列方格内:</t>
  </si>
  <si>
    <t>Схемы баланса массы</t>
  </si>
  <si>
    <t>Diagramas de balance de masa</t>
  </si>
  <si>
    <t>质量平衡方案</t>
  </si>
  <si>
    <t>Схема</t>
  </si>
  <si>
    <t xml:space="preserve">Diagrama  </t>
  </si>
  <si>
    <t>方案</t>
  </si>
  <si>
    <t>Сертифицированный биоиатериал</t>
  </si>
  <si>
    <t>Contenido de base biológica certificado</t>
  </si>
  <si>
    <t>认证/验证的生物质含量</t>
  </si>
  <si>
    <t>Дата истечения срока годности</t>
  </si>
  <si>
    <t>Validez de la fecha de vencimiento</t>
  </si>
  <si>
    <t>有效期截止日期</t>
  </si>
  <si>
    <t>% (масса)</t>
  </si>
  <si>
    <t>% (masa)</t>
  </si>
  <si>
    <t>%(质量百分比)</t>
  </si>
  <si>
    <t>Пожалуйста, приложите сертификат/отчет о проверке:</t>
  </si>
  <si>
    <t>Adjunte el certificado/informe de validación:</t>
  </si>
  <si>
    <t>请附上证书/验证报告:</t>
  </si>
  <si>
    <t>Вложения, относящиеся к биоматериалу</t>
  </si>
  <si>
    <t>Adjuntos de contenido de base biológica:</t>
  </si>
  <si>
    <t>生物质含量附件</t>
  </si>
  <si>
    <t>Содержит ли продукт переработанные материалы?*</t>
  </si>
  <si>
    <t>¿El producto tiene contenido reciclado?*</t>
  </si>
  <si>
    <t>产品是否含有可回收成分*</t>
  </si>
  <si>
    <t>*Примечание. Вторичное содержимое должно быть заявлено в соответствии с определениями в ISO 14021, раздел 7.8. Согласно ISO 14021, материал, который повторно используется или перерабатывается в том же процессе, в котором он был получен, не считается переработанным и не должен включаться в переработанное содержимое.</t>
  </si>
  <si>
    <t>*Nota: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t>
  </si>
  <si>
    <t>*注:如果有回收成分，必须根据ISO 14021第7.8节的定义作出声明。根据ISO 14021，重复利用或重新加工的材料不属于回收范围，因此不应该包括在其中。</t>
  </si>
  <si>
    <t>Предпотребительский контент</t>
  </si>
  <si>
    <t>Contenido preconsumo</t>
  </si>
  <si>
    <t>消费前含量？</t>
  </si>
  <si>
    <t>Постпотребительский контент</t>
  </si>
  <si>
    <t xml:space="preserve">Post-consumer content </t>
  </si>
  <si>
    <t>Contenido posconsumo</t>
  </si>
  <si>
    <t>消费后含量？</t>
  </si>
  <si>
    <t>Пожалуйста, прикрепите отчеты или сертификаты, а также сертификаты третьих лиц в отношении переработанного содержимого в соответствующем поле:</t>
  </si>
  <si>
    <t>Adjunte informes o certificados y certificaciones de terceros de contenido reciclado en el cuadro correspondiente:</t>
  </si>
  <si>
    <t>请将回收成分的第三方证书或报告附于以下的方格内:</t>
  </si>
  <si>
    <t>У PPG есть предпочтительная спецификация данных LCA (анализ жизненного цикла). Пожалуйста, обратитесь к прилагаемому руководящему документу PPG LCA Data Specification для предоставления этих данных.</t>
  </si>
  <si>
    <t>PPG tiene una especificación de datos LCA específica.  Consulte el documento guía de la Especificación de datos del LCA de PPG para proporcionar estos datos.</t>
  </si>
  <si>
    <t>PPG有一个首选的LCA数据规范。请参考所附的PPG LCA数据规范指导文件，并提供该数据</t>
  </si>
  <si>
    <t>У вас есть данные LCA (анализ жизненного цикла) для этого продукта?</t>
  </si>
  <si>
    <t>¿Cuenta con datos del LCA para este producto?</t>
  </si>
  <si>
    <t>你有这个产品的LCA数据吗</t>
  </si>
  <si>
    <t>Для получения обновленных значений LCA (анализ жизненного цикла)  для этого сырья укажите имя контактного лица:</t>
  </si>
  <si>
    <t>Para obtener actualizaciones de los valores del LCA para esta materia prima, proporcione un nombre de contacto:</t>
  </si>
  <si>
    <t>若要更新此原料的LCA值，请提供联系人姓名:</t>
  </si>
  <si>
    <t>LCA data according to PPG requirements</t>
  </si>
  <si>
    <t>Данные LCA (анализ жизненного цикла) в соответствии с требованиями PPG</t>
  </si>
  <si>
    <t>Datos del LCA de acuerdo con los requisitos de PPG</t>
  </si>
  <si>
    <t>LCA数据，符合PPG要求</t>
  </si>
  <si>
    <t>LCA data but not according to PPG requirements</t>
  </si>
  <si>
    <t>Данные LCA(анализ жизненного цикла), но не в соответствии с требованиями PPG</t>
  </si>
  <si>
    <t>Datos del LCA pero no de acuerdo con los requisitos de PPG</t>
  </si>
  <si>
    <t>LCA数据，但不符合PPG要求</t>
  </si>
  <si>
    <t>Carbon footprint data only</t>
  </si>
  <si>
    <t>Только данные по углеродному следу</t>
  </si>
  <si>
    <t>Únicamente datos de huella de carbono</t>
  </si>
  <si>
    <t>只提供碳足迹数据</t>
  </si>
  <si>
    <t>No LCA or carbon footprint data can be supplied for this product</t>
  </si>
  <si>
    <t>Для этого продукта не могут быть предоставлены данные LCA или данные по углеродному следу.</t>
  </si>
  <si>
    <t>No se pueden proporcionar datos del LCA o huella de carbono para este producto</t>
  </si>
  <si>
    <t>此产品不能提供LCA或碳足迹数据</t>
  </si>
  <si>
    <t>*Perfluorooctanoic acid (PFOA) and Related Compounds/Salts</t>
  </si>
  <si>
    <t>*Перфтороктановая кислота (ПФОК) и родственные соединения/соли</t>
  </si>
  <si>
    <t>*Ácido perfluorooctanoico (PFOA) y compuestos/sales relacionados</t>
  </si>
  <si>
    <t>*全氟辛酸(全氟辛酸PFOA)和相关化合物/盐</t>
  </si>
  <si>
    <t>*Perfluorooctanesulfonic acid (PFOS) and Related Compounds/Salts</t>
  </si>
  <si>
    <t>*Перфтороктансульфоновая кислота (ПФОС) и родственные соединения/соли</t>
  </si>
  <si>
    <t>*Ácido perfluorooctanesulfonico (PFOS) y compuestos/sales relacionados</t>
  </si>
  <si>
    <t>*全氟辛烷磺酸(全氟辛烷磺酸PFOS)和相关化合物/盐</t>
  </si>
  <si>
    <t>*C9-C14 Перфторкарбоновые кислоты (PFCA)</t>
  </si>
  <si>
    <t xml:space="preserve">*Ácidos perfluorocarboxílicos (PFCA) C9-C14 </t>
  </si>
  <si>
    <t>*C9-C14 全氟羧酸(PFCA)</t>
  </si>
  <si>
    <t>*Любое другое перфторалкильное вещество (PFAS)</t>
  </si>
  <si>
    <t xml:space="preserve">*Cualquier otra sustancia de perfluoroalquilo (PFAS) </t>
  </si>
  <si>
    <t>*其他全氟烷基物质(PFAS)</t>
  </si>
  <si>
    <t>* Бисфенол А (БФА)</t>
  </si>
  <si>
    <t>*Bisfenol A (BPA)</t>
  </si>
  <si>
    <t>*双酚A (BPA)</t>
  </si>
  <si>
    <t>* Ортофталаты</t>
  </si>
  <si>
    <t>*Ortoftalatos</t>
  </si>
  <si>
    <t>*邻苯二甲酸酯</t>
  </si>
  <si>
    <t>*Кадмий и соединения кадмия</t>
  </si>
  <si>
    <t>*Cadmio y compuestos de cadmio</t>
  </si>
  <si>
    <t>*镉及镉化合物</t>
  </si>
  <si>
    <t xml:space="preserve">If the identity needs to be hidden/masked, please marked as proprietary.  </t>
  </si>
  <si>
    <t>Если данные необходимо скрыть/замаскировать, отметьте их как патентованные</t>
  </si>
  <si>
    <t>Si es necesario ocultar la identidad, descríbala como patentada.</t>
  </si>
  <si>
    <t>如果需要隐藏/保密成分，请标记为专有或保密</t>
  </si>
  <si>
    <t xml:space="preserve">The hazards must be provided for any substance that does NOT specify the CAS </t>
  </si>
  <si>
    <t>Опасности должны быть указаны для любого вещества, для которого НЕ указан CAS.</t>
  </si>
  <si>
    <t>Deberán proporcionarse los peligros para cualquier sustancia que NO especifique el CAS</t>
  </si>
  <si>
    <t>没有确认CAS号的物质，必须提供物质的危害</t>
  </si>
  <si>
    <t xml:space="preserve">SUB should be used for non-hazardous materials </t>
  </si>
  <si>
    <t>SUB следует использовать для неопасных материалов</t>
  </si>
  <si>
    <t>Se debe usar un SUB para materiales no peligrosos</t>
  </si>
  <si>
    <t>保密的SUB物质应该使用无危害物料</t>
  </si>
  <si>
    <t xml:space="preserve">NO SUPPLIER ADDITIONS </t>
  </si>
  <si>
    <t>БЕЗ ДОБАВЛЕНИЙ ПОСТАВЩИКОВ</t>
  </si>
  <si>
    <t>SIN ADICIONES DEL PROVEEDOR</t>
  </si>
  <si>
    <t>无供应商添加</t>
  </si>
  <si>
    <t>Note: Parameters for the material can be copied from the formula.</t>
  </si>
  <si>
    <t>Примечание: параметры материала можно скопировать из формулы.</t>
  </si>
  <si>
    <t>Nota: Los parámetros del material se pueden copiar de la fórmula.</t>
  </si>
  <si>
    <t>注:原料的参数可以从参照配方或者分子式</t>
  </si>
  <si>
    <t>* Перфтор(2-метил-3-оксагексановая) (Gen-X)</t>
  </si>
  <si>
    <t>*Perfluoro (2-metil-3-oxahexanoico) (Gen-X)</t>
  </si>
  <si>
    <t>*全氟(2-甲基-3-氧杂己酸)铵 (Gen-X)</t>
  </si>
  <si>
    <t>* Метилперфтор-3-(3-метоксипропокси)-3Н-пропаноат (АДОНА)</t>
  </si>
  <si>
    <t>*Perfluoruro-3-(3-metoxipropoxi)-3H-propanoato de metilo (ADONA)</t>
  </si>
  <si>
    <t xml:space="preserve">*十二氟-3H-4,8-​​二氧杂壬酸(ADONA) </t>
  </si>
  <si>
    <t>Управление по санитарному надзору за качеством пищевых продуктов и медикаментов США</t>
  </si>
  <si>
    <t>FDA de EE.UU.</t>
  </si>
  <si>
    <t>美国食品药品管理局</t>
  </si>
  <si>
    <t>Евросоюз</t>
  </si>
  <si>
    <t xml:space="preserve">UE  </t>
  </si>
  <si>
    <t>欧盟</t>
  </si>
  <si>
    <t xml:space="preserve">Китай GB </t>
  </si>
  <si>
    <t>GB de China</t>
  </si>
  <si>
    <t>中国国标</t>
  </si>
  <si>
    <t>Пожалуйста, приложите имеющиеся данные LCA(анализ жизненного цикла):</t>
  </si>
  <si>
    <t>Adjunte los datos de LCA disponibles:</t>
  </si>
  <si>
    <t>请附上可用的 LCA 数据：</t>
  </si>
  <si>
    <t>Переработанный контент</t>
  </si>
  <si>
    <t>Contenido reciclado</t>
  </si>
  <si>
    <t>回收内容</t>
  </si>
  <si>
    <t>Анализ жизненного цикла (LCA) и углеродный след</t>
  </si>
  <si>
    <t>Análisis del ciclo de vida (LCA) y huella de carbono</t>
  </si>
  <si>
    <t>生命周期分析 (LCA) 和碳足迹</t>
  </si>
  <si>
    <t>Better technical performance than existing CHAMP</t>
  </si>
  <si>
    <t>Лучшая технические характеристики, чем у существующего CHAMP</t>
  </si>
  <si>
    <t>性能优于现有CHAMP</t>
  </si>
  <si>
    <t>PPG acquisition (delayed addition, not part of Integration Master List)</t>
  </si>
  <si>
    <t>Приобретение PPG (добавление с задержкой, не входит в основной список интеграции)</t>
  </si>
  <si>
    <t>Adquisición de PPG (incorporación tardía, no forma parte de la Lista Maestra de Integración)</t>
  </si>
  <si>
    <t>PPG收购公司（原材料整合时没有覆盖到的原料）</t>
  </si>
  <si>
    <t>Regulatory or safety issue with existing CHAMP</t>
  </si>
  <si>
    <t>Problema regulatorio o de seguridad con CHAMP existente</t>
  </si>
  <si>
    <t>现有CHAMP存在法规符合性或安全问题</t>
  </si>
  <si>
    <t>Supply risk/disruption with existing CHAMP (alternative or offset)</t>
  </si>
  <si>
    <t>Риск/перебои в поставках с существующим CHAMP (альтернатива или компенсация)</t>
  </si>
  <si>
    <t>Riesgo de suministro/interrupción con CHAMP existente (alternativa o compensación)</t>
  </si>
  <si>
    <t>现有CHAMP存在供应不足/断货风险（备选或替代）</t>
  </si>
  <si>
    <t>Third-party commercial requirement (Licensing, tolling, customer agreement, etc.)</t>
  </si>
  <si>
    <t>Коммерческие требования третьих сторон (лицензирование, толлинг, клиентское соглашение и т. д.)</t>
  </si>
  <si>
    <t>Requisito comercial de terceros (licencias, gravamen, acuerdos con el cliente, etc.)</t>
  </si>
  <si>
    <t>第三方商业要求（许可、代工、客户协议等）</t>
  </si>
  <si>
    <t xml:space="preserve">Will this be an alternate for a material that is currently single or sole sourced?  </t>
  </si>
  <si>
    <t>Будет ли это альтернативой материалу, который в настоящее время является единственным или единственным источником?</t>
  </si>
  <si>
    <t>¿Será una alternativa para un material que actualmente es único o que lo surte una fuente única?</t>
  </si>
  <si>
    <t>该原料是否为现有CHAMP的单一或唯一供应商的替代方案？</t>
  </si>
  <si>
    <t>Yes, Option 1 below</t>
  </si>
  <si>
    <t>Yes, Option 2 below</t>
  </si>
  <si>
    <t>Your company data will be included as part of LCA calculations on PPG formulations. As such</t>
  </si>
  <si>
    <t>Your company data will be included as part of LCA calculations on PPG formulations. As such, it will not be possible to extract the environmental information from your products from any PPG public declarations. PPG will never present data in such a way that anyone outside PPG could back calculate the impact of your product from the data PPG presents.</t>
  </si>
  <si>
    <t>CAS Number</t>
  </si>
  <si>
    <t>Issue</t>
  </si>
  <si>
    <t>Note</t>
  </si>
  <si>
    <t>1065336-91-5</t>
  </si>
  <si>
    <t>Possible MCS</t>
  </si>
  <si>
    <t>1317-95-9</t>
  </si>
  <si>
    <t>Particle size</t>
  </si>
  <si>
    <t>14059-33-7</t>
  </si>
  <si>
    <t>14464-46-1</t>
  </si>
  <si>
    <t>14808-60-7</t>
  </si>
  <si>
    <t>15468-32-3</t>
  </si>
  <si>
    <t>25036-25-3</t>
  </si>
  <si>
    <t>Molecular Weight</t>
  </si>
  <si>
    <t>25068-38-6</t>
  </si>
  <si>
    <t>25322-69-4</t>
  </si>
  <si>
    <t>28064-14-4</t>
  </si>
  <si>
    <t>28182-81-2</t>
  </si>
  <si>
    <t>Substance Form</t>
  </si>
  <si>
    <t>409-21-2</t>
  </si>
  <si>
    <t>64741-41-9</t>
  </si>
  <si>
    <t>64741-44-2</t>
  </si>
  <si>
    <t>64741-49-7</t>
  </si>
  <si>
    <t>64741-65-7</t>
  </si>
  <si>
    <t>64741-66-8</t>
  </si>
  <si>
    <t>64741-68-0</t>
  </si>
  <si>
    <t>64741-84-0</t>
  </si>
  <si>
    <t>64741-88-4</t>
  </si>
  <si>
    <t>64741-89-5</t>
  </si>
  <si>
    <t>64741-91-9</t>
  </si>
  <si>
    <t>64741-92-0</t>
  </si>
  <si>
    <t>64741-96-4</t>
  </si>
  <si>
    <t>64741-97-5</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</si>
  <si>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</si>
  <si>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</si>
  <si>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</si>
  <si>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</si>
  <si>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</si>
  <si>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</si>
  <si>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</si>
  <si>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</si>
  <si>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</si>
  <si>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</si>
  <si>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</si>
  <si>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</si>
  <si>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</si>
  <si>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</si>
  <si>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</si>
  <si>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</si>
  <si>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</si>
  <si>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</si>
  <si>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</si>
  <si>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</si>
  <si>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</si>
  <si>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</si>
  <si>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</si>
  <si>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</si>
  <si>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</si>
  <si>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</si>
  <si>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</si>
  <si>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</si>
  <si>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</si>
  <si>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</si>
  <si>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</si>
  <si>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</si>
  <si>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64742-95-6</t>
  </si>
  <si>
    <t>64742-96-7</t>
  </si>
  <si>
    <t>65997-17-3</t>
  </si>
  <si>
    <t>65997-18-4</t>
  </si>
  <si>
    <t>67924-34-9</t>
  </si>
  <si>
    <t>53880-05-0</t>
  </si>
  <si>
    <t>1309-48-4</t>
  </si>
  <si>
    <t>10022-68-1</t>
  </si>
  <si>
    <t>10031-13-7</t>
  </si>
  <si>
    <t>Lead</t>
  </si>
  <si>
    <t>10031-18-2</t>
  </si>
  <si>
    <t>Mercury</t>
  </si>
  <si>
    <t>10031-22-8</t>
  </si>
  <si>
    <t>100402-53-7</t>
  </si>
  <si>
    <t>100402-96-8</t>
  </si>
  <si>
    <t>10045-94-0</t>
  </si>
  <si>
    <t>10048-99-4</t>
  </si>
  <si>
    <t>100-56-1</t>
  </si>
  <si>
    <t>100-57-2</t>
  </si>
  <si>
    <t>100656-49-3</t>
  </si>
  <si>
    <t>10099-74-8</t>
  </si>
  <si>
    <t>10099-76-0</t>
  </si>
  <si>
    <t>10099-79-3</t>
  </si>
  <si>
    <t>101012-92-4</t>
  </si>
  <si>
    <t>101013-06-3</t>
  </si>
  <si>
    <t>10101-63-0</t>
  </si>
  <si>
    <t>10102-48-4</t>
  </si>
  <si>
    <t>10108-64-2</t>
  </si>
  <si>
    <t>10112-91-1</t>
  </si>
  <si>
    <t>10124-36-4</t>
  </si>
  <si>
    <t>10124-48-8</t>
  </si>
  <si>
    <t>101356-99-4</t>
  </si>
  <si>
    <t>101357-00-0</t>
  </si>
  <si>
    <t>101357-01-1</t>
  </si>
  <si>
    <t>101357-02-2</t>
  </si>
  <si>
    <t>101357-03-3</t>
  </si>
  <si>
    <t>101357-04-4</t>
  </si>
  <si>
    <t>101-55-3</t>
  </si>
  <si>
    <t>101-68-8</t>
  </si>
  <si>
    <t>10190-55-3</t>
  </si>
  <si>
    <t>101947-16-4</t>
  </si>
  <si>
    <t>10196-67-5</t>
  </si>
  <si>
    <t>102110-30-5</t>
  </si>
  <si>
    <t>102110-36-1</t>
  </si>
  <si>
    <t>102110-49-6</t>
  </si>
  <si>
    <t>10214-39-8</t>
  </si>
  <si>
    <t>102184-95-2</t>
  </si>
  <si>
    <t>102738-79-4</t>
  </si>
  <si>
    <t>10294-40-3</t>
  </si>
  <si>
    <t>10294-58-3</t>
  </si>
  <si>
    <t>102-98-7</t>
  </si>
  <si>
    <t>1031-07-8</t>
  </si>
  <si>
    <t>10325-94-7</t>
  </si>
  <si>
    <t>103-27-5</t>
  </si>
  <si>
    <t>103332-13-4</t>
  </si>
  <si>
    <t>103369-15-9</t>
  </si>
  <si>
    <t>10415-75-5</t>
  </si>
  <si>
    <t>104325-07-7</t>
  </si>
  <si>
    <t>104325-08-8</t>
  </si>
  <si>
    <t>104335-53-7</t>
  </si>
  <si>
    <t>104339-46-0</t>
  </si>
  <si>
    <t>104-35-8</t>
  </si>
  <si>
    <t>10451-12-4</t>
  </si>
  <si>
    <t>104-59-6</t>
  </si>
  <si>
    <t>104-60-9</t>
  </si>
  <si>
    <t>10588-01-9</t>
  </si>
  <si>
    <t>10606-46-9</t>
  </si>
  <si>
    <t>1066-44-0</t>
  </si>
  <si>
    <t>Tributyl and Triphenyl Tin Oxides</t>
  </si>
  <si>
    <t>1066-45-1</t>
  </si>
  <si>
    <t>1067-14-7</t>
  </si>
  <si>
    <t>1067-52-3</t>
  </si>
  <si>
    <t>1067-97-6</t>
  </si>
  <si>
    <t>1068-61-7</t>
  </si>
  <si>
    <t>1072-35-1</t>
  </si>
  <si>
    <t>107-26-6</t>
  </si>
  <si>
    <t>107-27-7</t>
  </si>
  <si>
    <t>1078712-88-5</t>
  </si>
  <si>
    <t>1078715-61-3</t>
  </si>
  <si>
    <t>108-07-6</t>
  </si>
  <si>
    <t>108171-26-2</t>
  </si>
  <si>
    <t>108662-83-5</t>
  </si>
  <si>
    <t>109-62-6</t>
  </si>
  <si>
    <t>109707-90-6</t>
  </si>
  <si>
    <t>109-86-4</t>
  </si>
  <si>
    <t>109945-70-2</t>
  </si>
  <si>
    <t>110-49-6</t>
  </si>
  <si>
    <t>110587-14-9</t>
  </si>
  <si>
    <t>110-80-5</t>
  </si>
  <si>
    <t>11083-41-3</t>
  </si>
  <si>
    <t>11096-82-5</t>
  </si>
  <si>
    <t>11097-69-1</t>
  </si>
  <si>
    <t>11103-86-9</t>
  </si>
  <si>
    <t>11104-28-2</t>
  </si>
  <si>
    <t>11112-63-3</t>
  </si>
  <si>
    <t>11113-70-5</t>
  </si>
  <si>
    <t>111-15-9</t>
  </si>
  <si>
    <t>11116-83-9</t>
  </si>
  <si>
    <t>11119-70-3</t>
  </si>
  <si>
    <t>11120-22-2</t>
  </si>
  <si>
    <t>11129-14-9</t>
  </si>
  <si>
    <t>11141-16-5</t>
  </si>
  <si>
    <t>111483-20-6</t>
  </si>
  <si>
    <t>111512-56-2</t>
  </si>
  <si>
    <t>1118-03-2</t>
  </si>
  <si>
    <t>1118-14-5</t>
  </si>
  <si>
    <t>111873-33-7</t>
  </si>
  <si>
    <t>1119449-37-4</t>
  </si>
  <si>
    <t>1119449-38-5</t>
  </si>
  <si>
    <t>1120-46-3</t>
  </si>
  <si>
    <t>115-09-3</t>
  </si>
  <si>
    <t>115-29-7</t>
  </si>
  <si>
    <t>1153-06-6</t>
  </si>
  <si>
    <t>115-32-2</t>
  </si>
  <si>
    <t>1162-06-7</t>
  </si>
  <si>
    <t>1163-19-5</t>
  </si>
  <si>
    <t>116565-73-2</t>
  </si>
  <si>
    <t>116565-74-3</t>
  </si>
  <si>
    <t>116867-32-4</t>
  </si>
  <si>
    <t>116890-51-8</t>
  </si>
  <si>
    <t>116984-14-6</t>
  </si>
  <si>
    <t>116995-33-6</t>
  </si>
  <si>
    <t>117-82-8</t>
  </si>
  <si>
    <t>117-84-0</t>
  </si>
  <si>
    <t>117964-21-3</t>
  </si>
  <si>
    <t>1184-57-2</t>
  </si>
  <si>
    <t>1189-85-1</t>
  </si>
  <si>
    <t>1191-18-0</t>
  </si>
  <si>
    <t>1191-80-6</t>
  </si>
  <si>
    <t>1192-89-8</t>
  </si>
  <si>
    <t>12001-28-4</t>
  </si>
  <si>
    <t>12001-29-5</t>
  </si>
  <si>
    <t>12006-15-4</t>
  </si>
  <si>
    <t>12013-69-3</t>
  </si>
  <si>
    <t>12014-14-1</t>
  </si>
  <si>
    <t>12014-28-7</t>
  </si>
  <si>
    <t>12014-29-8</t>
  </si>
  <si>
    <t>1201677-32-8</t>
  </si>
  <si>
    <t>12017-86-6</t>
  </si>
  <si>
    <t>12023-90-4</t>
  </si>
  <si>
    <t>12029-23-1</t>
  </si>
  <si>
    <t>12034-30-9</t>
  </si>
  <si>
    <t>12034-88-7</t>
  </si>
  <si>
    <t>12036-31-6</t>
  </si>
  <si>
    <t>12036-76-9</t>
  </si>
  <si>
    <t>12048-28-1</t>
  </si>
  <si>
    <t>12055-37-7</t>
  </si>
  <si>
    <t>12059-89-1</t>
  </si>
  <si>
    <t>12060-00-3</t>
  </si>
  <si>
    <t>12060-01-4</t>
  </si>
  <si>
    <t>12065-68-8</t>
  </si>
  <si>
    <t>12065-90-6</t>
  </si>
  <si>
    <t>12068-90-5</t>
  </si>
  <si>
    <t>12069-00-0</t>
  </si>
  <si>
    <t>12136-15-1</t>
  </si>
  <si>
    <t>12137-74-5</t>
  </si>
  <si>
    <t>12139-22-9</t>
  </si>
  <si>
    <t>12139-23-0</t>
  </si>
  <si>
    <t>12141-20-7</t>
  </si>
  <si>
    <t>12172-73-5</t>
  </si>
  <si>
    <t>12185-64-7</t>
  </si>
  <si>
    <t>12187-14-3</t>
  </si>
  <si>
    <t>12202-17-4</t>
  </si>
  <si>
    <t>12205-72-0</t>
  </si>
  <si>
    <t>12213-70-6</t>
  </si>
  <si>
    <t>12214-12-9</t>
  </si>
  <si>
    <t>122332-23-4</t>
  </si>
  <si>
    <t>122-64-5</t>
  </si>
  <si>
    <t>12266-38-5</t>
  </si>
  <si>
    <t>12268-84-7</t>
  </si>
  <si>
    <t>12275-07-9</t>
  </si>
  <si>
    <t>12292-07-8</t>
  </si>
  <si>
    <t>12344-40-0</t>
  </si>
  <si>
    <t>12372-45-1</t>
  </si>
  <si>
    <t>123-88-6</t>
  </si>
  <si>
    <t>12397-06-7</t>
  </si>
  <si>
    <t>124-01-6</t>
  </si>
  <si>
    <t>12403-82-6</t>
  </si>
  <si>
    <t>12408-10-5</t>
  </si>
  <si>
    <t>Tetrachlorobenzene</t>
  </si>
  <si>
    <t>124-08-3</t>
  </si>
  <si>
    <t>12435-47-1</t>
  </si>
  <si>
    <t>12442-27-2</t>
  </si>
  <si>
    <t>124-73-2</t>
  </si>
  <si>
    <t>125328-49-6</t>
  </si>
  <si>
    <t>125476-71-3</t>
  </si>
  <si>
    <t>125494-56-6</t>
  </si>
  <si>
    <t>12565-18-3</t>
  </si>
  <si>
    <t>12578-12-0</t>
  </si>
  <si>
    <t>12608-25-2</t>
  </si>
  <si>
    <t>12612-47-4</t>
  </si>
  <si>
    <t>12626-36-7</t>
  </si>
  <si>
    <t>12626-81-2</t>
  </si>
  <si>
    <t>12656-57-4</t>
  </si>
  <si>
    <t>12656-85-8</t>
  </si>
  <si>
    <t>12672-29-6</t>
  </si>
  <si>
    <t>12674-11-2</t>
  </si>
  <si>
    <t>12687-78-4</t>
  </si>
  <si>
    <t>127087-87-0</t>
  </si>
  <si>
    <t>12737-98-3</t>
  </si>
  <si>
    <t>127404-11-9</t>
  </si>
  <si>
    <t>127564-82-3</t>
  </si>
  <si>
    <t>127564-83-4</t>
  </si>
  <si>
    <t>127564-90-3</t>
  </si>
  <si>
    <t>127564-91-4</t>
  </si>
  <si>
    <t>127564-92-5</t>
  </si>
  <si>
    <t>12765-51-4</t>
  </si>
  <si>
    <t>128903-21-9</t>
  </si>
  <si>
    <t>129-16-8</t>
  </si>
  <si>
    <t>13029-09-9</t>
  </si>
  <si>
    <t>1306-19-0</t>
  </si>
  <si>
    <t>1306-23-6</t>
  </si>
  <si>
    <t>1306-24-7</t>
  </si>
  <si>
    <t>1306-25-8</t>
  </si>
  <si>
    <t>13094-04-7</t>
  </si>
  <si>
    <t>1309-60-0</t>
  </si>
  <si>
    <t>1310-03-8</t>
  </si>
  <si>
    <t>1310-88-9</t>
  </si>
  <si>
    <t>131-18-0</t>
  </si>
  <si>
    <t>1312-03-4</t>
  </si>
  <si>
    <t>1314-27-8</t>
  </si>
  <si>
    <t>1314-41-6</t>
  </si>
  <si>
    <t>1314-87-0</t>
  </si>
  <si>
    <t>1314-91-6</t>
  </si>
  <si>
    <t>131-52-2</t>
  </si>
  <si>
    <t>13170-76-8</t>
  </si>
  <si>
    <t>1317-36-8</t>
  </si>
  <si>
    <t>131890-12-5</t>
  </si>
  <si>
    <t>131890-13-6</t>
  </si>
  <si>
    <t>1319-46-6</t>
  </si>
  <si>
    <t>1320-37-2</t>
  </si>
  <si>
    <t>1320-80-5</t>
  </si>
  <si>
    <t>13257-51-7</t>
  </si>
  <si>
    <t>1326-05-2</t>
  </si>
  <si>
    <t>13294-23-0</t>
  </si>
  <si>
    <t>13302-00-6</t>
  </si>
  <si>
    <t>13302-06-2</t>
  </si>
  <si>
    <t>1330-45-6</t>
  </si>
  <si>
    <t>13331-52-7</t>
  </si>
  <si>
    <t>1333-82-0</t>
  </si>
  <si>
    <t>1335-25-7</t>
  </si>
  <si>
    <t>1335-31-5</t>
  </si>
  <si>
    <t>1335-32-6</t>
  </si>
  <si>
    <t>13356-08-6</t>
  </si>
  <si>
    <t>133-58-4</t>
  </si>
  <si>
    <t>1336-36-3</t>
  </si>
  <si>
    <t>1336-96-5</t>
  </si>
  <si>
    <t>133921-38-7</t>
  </si>
  <si>
    <t>13406-89-8</t>
  </si>
  <si>
    <t>134190-48-0</t>
  </si>
  <si>
    <t>134190-49-1</t>
  </si>
  <si>
    <t>134190-50-4</t>
  </si>
  <si>
    <t>134190-51-5</t>
  </si>
  <si>
    <t>134190-52-6</t>
  </si>
  <si>
    <t>134190-53-7</t>
  </si>
  <si>
    <t>134190-54-8</t>
  </si>
  <si>
    <t>13423-61-5</t>
  </si>
  <si>
    <t>134237-31-3</t>
  </si>
  <si>
    <t>134237-32-4</t>
  </si>
  <si>
    <t>134237-34-6</t>
  </si>
  <si>
    <t>134237-35-7</t>
  </si>
  <si>
    <t>134237-36-8</t>
  </si>
  <si>
    <t>134237-37-9</t>
  </si>
  <si>
    <t>134237-38-0</t>
  </si>
  <si>
    <t>134237-39-1</t>
  </si>
  <si>
    <t>134237-40-4</t>
  </si>
  <si>
    <t>134237-41-5</t>
  </si>
  <si>
    <t>134237-42-6</t>
  </si>
  <si>
    <t>134237-43-7</t>
  </si>
  <si>
    <t>134237-44-8</t>
  </si>
  <si>
    <t>134237-45-9</t>
  </si>
  <si>
    <t>134237-50-6</t>
  </si>
  <si>
    <t>134237-51-7</t>
  </si>
  <si>
    <t>134237-52-8</t>
  </si>
  <si>
    <t>13424-46-9</t>
  </si>
  <si>
    <t>1344-36-1</t>
  </si>
  <si>
    <t>1344-37-2</t>
  </si>
  <si>
    <t>1344-38-3</t>
  </si>
  <si>
    <t>1344-40-7</t>
  </si>
  <si>
    <t>13444-75-2</t>
  </si>
  <si>
    <t>1344-48-5</t>
  </si>
  <si>
    <t>134452-44-1</t>
  </si>
  <si>
    <t>1345-09-1</t>
  </si>
  <si>
    <t>13453-65-1</t>
  </si>
  <si>
    <t>13453-66-2</t>
  </si>
  <si>
    <t>13463-30-4</t>
  </si>
  <si>
    <t>13464-92-1</t>
  </si>
  <si>
    <t>13465-31-1</t>
  </si>
  <si>
    <t>13465-33-3</t>
  </si>
  <si>
    <t>13465-34-4</t>
  </si>
  <si>
    <t>13474-88-9</t>
  </si>
  <si>
    <t>13477-17-3</t>
  </si>
  <si>
    <t>13477-19-5</t>
  </si>
  <si>
    <t>13477-23-1</t>
  </si>
  <si>
    <t>13478-50-7</t>
  </si>
  <si>
    <t>13510-89-9</t>
  </si>
  <si>
    <t>13530-65-9</t>
  </si>
  <si>
    <t>13530-68-2</t>
  </si>
  <si>
    <t>135401-87-5</t>
  </si>
  <si>
    <t>13566-17-1</t>
  </si>
  <si>
    <t>136013-79-1</t>
  </si>
  <si>
    <t>13637-76-8</t>
  </si>
  <si>
    <t>13654-09-6</t>
  </si>
  <si>
    <t>13698-55-0</t>
  </si>
  <si>
    <t>13701-66-1</t>
  </si>
  <si>
    <t>13755-33-4</t>
  </si>
  <si>
    <t>13765-19-0</t>
  </si>
  <si>
    <t>13767-78-7</t>
  </si>
  <si>
    <t>13814-59-0</t>
  </si>
  <si>
    <t>13814-62-5</t>
  </si>
  <si>
    <t>13814-96-5</t>
  </si>
  <si>
    <t>138257-17-7</t>
  </si>
  <si>
    <t>138257-18-8</t>
  </si>
  <si>
    <t>138257-19-9</t>
  </si>
  <si>
    <t>13826-65-8</t>
  </si>
  <si>
    <t>13832-25-2</t>
  </si>
  <si>
    <t>13845-35-7</t>
  </si>
  <si>
    <t>13847-17-1</t>
  </si>
  <si>
    <t>138495-42-8</t>
  </si>
  <si>
    <t>13876-85-2</t>
  </si>
  <si>
    <t>138-85-2</t>
  </si>
  <si>
    <t>13967-25-4</t>
  </si>
  <si>
    <t>13972-68-4</t>
  </si>
  <si>
    <t>14017-36-8</t>
  </si>
  <si>
    <t>14018-95-2</t>
  </si>
  <si>
    <t>14066-61-6</t>
  </si>
  <si>
    <t>14067-62-0</t>
  </si>
  <si>
    <t>14099-12-8</t>
  </si>
  <si>
    <t>141-00-4</t>
  </si>
  <si>
    <t>141074-63-7</t>
  </si>
  <si>
    <t>14119-28-9</t>
  </si>
  <si>
    <t>14119-30-3</t>
  </si>
  <si>
    <t>141-51-5</t>
  </si>
  <si>
    <t>14235-86-0</t>
  </si>
  <si>
    <t>14239-68-0</t>
  </si>
  <si>
    <t>14255-04-0</t>
  </si>
  <si>
    <t>14275-57-1</t>
  </si>
  <si>
    <t>14307-33-6</t>
  </si>
  <si>
    <t>14312-00-6</t>
  </si>
  <si>
    <t>143-36-2</t>
  </si>
  <si>
    <t>143-50-0</t>
  </si>
  <si>
    <t>14354-56-4</t>
  </si>
  <si>
    <t>14402-75-6</t>
  </si>
  <si>
    <t>14409-72-4</t>
  </si>
  <si>
    <t>14450-60-3</t>
  </si>
  <si>
    <t>14466-01-4</t>
  </si>
  <si>
    <t>14486-19-2</t>
  </si>
  <si>
    <t>1449-55-4</t>
  </si>
  <si>
    <t>14520-70-8</t>
  </si>
  <si>
    <t>145538-74-5</t>
  </si>
  <si>
    <t>1461-22-9</t>
  </si>
  <si>
    <t>1461-23-0</t>
  </si>
  <si>
    <t>146-50-9</t>
  </si>
  <si>
    <t>14687-25-3</t>
  </si>
  <si>
    <t>14720-53-7</t>
  </si>
  <si>
    <t>14783-59-6</t>
  </si>
  <si>
    <t>148092-61-9</t>
  </si>
  <si>
    <t>148240-85-1</t>
  </si>
  <si>
    <t>148240-87-3</t>
  </si>
  <si>
    <t>148240-89-5</t>
  </si>
  <si>
    <t>14836-60-3</t>
  </si>
  <si>
    <t>14846-40-3</t>
  </si>
  <si>
    <t>148-61-8</t>
  </si>
  <si>
    <t>148875-95-0</t>
  </si>
  <si>
    <t>148875-98-3</t>
  </si>
  <si>
    <t>14923-81-0</t>
  </si>
  <si>
    <t>14957-65-4</t>
  </si>
  <si>
    <t>14986-48-2</t>
  </si>
  <si>
    <t>15067-28-4</t>
  </si>
  <si>
    <t>15092-94-1</t>
  </si>
  <si>
    <t>1511-62-2</t>
  </si>
  <si>
    <t>151-38-2</t>
  </si>
  <si>
    <t>15187-16-3</t>
  </si>
  <si>
    <t>1520-78-1</t>
  </si>
  <si>
    <t>15245-44-0</t>
  </si>
  <si>
    <t>15282-88-9</t>
  </si>
  <si>
    <t>1529-30-2</t>
  </si>
  <si>
    <t>15306-30-6</t>
  </si>
  <si>
    <t>15337-60-7</t>
  </si>
  <si>
    <t>15347-55-4</t>
  </si>
  <si>
    <t>15347-57-6</t>
  </si>
  <si>
    <t>15385-57-6</t>
  </si>
  <si>
    <t>15385-58-7</t>
  </si>
  <si>
    <t>15516-76-4</t>
  </si>
  <si>
    <t>15521-60-5</t>
  </si>
  <si>
    <t>15600-62-1</t>
  </si>
  <si>
    <t>156609-10-8</t>
  </si>
  <si>
    <t>15682-88-9</t>
  </si>
  <si>
    <t>15696-43-2</t>
  </si>
  <si>
    <t>15739-80-7</t>
  </si>
  <si>
    <t>15743-19-8</t>
  </si>
  <si>
    <t>15748-73-9</t>
  </si>
  <si>
    <t>15752-86-0</t>
  </si>
  <si>
    <t>15773-52-1</t>
  </si>
  <si>
    <t>15773-53-2</t>
  </si>
  <si>
    <t>15773-55-4</t>
  </si>
  <si>
    <t>15773-56-5</t>
  </si>
  <si>
    <t>15785-93-0</t>
  </si>
  <si>
    <t>15816-77-0</t>
  </si>
  <si>
    <t>15829-53-5</t>
  </si>
  <si>
    <t>15845-52-0</t>
  </si>
  <si>
    <t>15851-44-2</t>
  </si>
  <si>
    <t>15851-47-5</t>
  </si>
  <si>
    <t>15852-14-9</t>
  </si>
  <si>
    <t>15906-71-5</t>
  </si>
  <si>
    <t>15907-04-7</t>
  </si>
  <si>
    <t>1599-41-3</t>
  </si>
  <si>
    <t>1600-27-7</t>
  </si>
  <si>
    <t>16038-76-9</t>
  </si>
  <si>
    <t>16056-72-7</t>
  </si>
  <si>
    <t>16183-12-3</t>
  </si>
  <si>
    <t>16400-50-3</t>
  </si>
  <si>
    <t>16400-51-4</t>
  </si>
  <si>
    <t>16450-50-3</t>
  </si>
  <si>
    <t>1649-08-7</t>
  </si>
  <si>
    <t>16509-11-8</t>
  </si>
  <si>
    <t>16517-11-6</t>
  </si>
  <si>
    <t>16606-02-3</t>
  </si>
  <si>
    <t>16645-99-1</t>
  </si>
  <si>
    <t>16646-00-7</t>
  </si>
  <si>
    <t>169102-57-2</t>
  </si>
  <si>
    <t>1691-99-2</t>
  </si>
  <si>
    <t>16984-36-4</t>
  </si>
  <si>
    <t>16986-83-7</t>
  </si>
  <si>
    <t>16996-40-0</t>
  </si>
  <si>
    <t>16996-51-3</t>
  </si>
  <si>
    <t>17010-21-8</t>
  </si>
  <si>
    <t>1717-00-6</t>
  </si>
  <si>
    <t>17239-87-1</t>
  </si>
  <si>
    <t>17406-54-1</t>
  </si>
  <si>
    <t>1746-01-6</t>
  </si>
  <si>
    <t>17549-30-3</t>
  </si>
  <si>
    <t>17570-76-2</t>
  </si>
  <si>
    <t>1762-26-1</t>
  </si>
  <si>
    <t>1762-27-2</t>
  </si>
  <si>
    <t>1762-28-3</t>
  </si>
  <si>
    <t>1762-84-1</t>
  </si>
  <si>
    <t>1762-87-4</t>
  </si>
  <si>
    <t>1763-23-1</t>
  </si>
  <si>
    <t>17692-59-0</t>
  </si>
  <si>
    <t>17741-60-5</t>
  </si>
  <si>
    <t>17788-94-2</t>
  </si>
  <si>
    <t>1785-43-9</t>
  </si>
  <si>
    <t>1786-38-5</t>
  </si>
  <si>
    <t>17976-43-1</t>
  </si>
  <si>
    <t>1803-12-9</t>
  </si>
  <si>
    <t>1814-88-6</t>
  </si>
  <si>
    <t>18211-85-3</t>
  </si>
  <si>
    <t>1825-21-4</t>
  </si>
  <si>
    <t>183146-60-3</t>
  </si>
  <si>
    <t>18380-71-7</t>
  </si>
  <si>
    <t>18380-72-8</t>
  </si>
  <si>
    <t>1842-05-3</t>
  </si>
  <si>
    <t>18454-12-1</t>
  </si>
  <si>
    <t>18540-29-9</t>
  </si>
  <si>
    <t>18608-34-9</t>
  </si>
  <si>
    <t>1868-53-7</t>
  </si>
  <si>
    <t>1871-72-3</t>
  </si>
  <si>
    <t>18832-83-2</t>
  </si>
  <si>
    <t>18917-82-3</t>
  </si>
  <si>
    <t>18917-83-4</t>
  </si>
  <si>
    <t>18918-06-4</t>
  </si>
  <si>
    <t>19010-66-3</t>
  </si>
  <si>
    <t>19041-01-1</t>
  </si>
  <si>
    <t>1907-13-7</t>
  </si>
  <si>
    <t>19136-34-6</t>
  </si>
  <si>
    <t>1920-90-7</t>
  </si>
  <si>
    <t>19262-93-2</t>
  </si>
  <si>
    <t>19367-79-4</t>
  </si>
  <si>
    <t>19408-74-3</t>
  </si>
  <si>
    <t>19447-62-2</t>
  </si>
  <si>
    <t>19528-55-3</t>
  </si>
  <si>
    <t>19651-80-0</t>
  </si>
  <si>
    <t>19783-14-3</t>
  </si>
  <si>
    <t>1983-10-4</t>
  </si>
  <si>
    <t>1996-88-9</t>
  </si>
  <si>
    <t>20153-49-5</t>
  </si>
  <si>
    <t>20153-50-8</t>
  </si>
  <si>
    <t>20369-63-5</t>
  </si>
  <si>
    <t>20383-42-0</t>
  </si>
  <si>
    <t>20403-41-2</t>
  </si>
  <si>
    <t>20403-42-3</t>
  </si>
  <si>
    <t>20427-84-3</t>
  </si>
  <si>
    <t>2043-53-0</t>
  </si>
  <si>
    <t>2043-54-1</t>
  </si>
  <si>
    <t>2050-47-7</t>
  </si>
  <si>
    <t>2052-07-5</t>
  </si>
  <si>
    <t>20543-07-1</t>
  </si>
  <si>
    <t>20582-71-2</t>
  </si>
  <si>
    <t>2058-94-8</t>
  </si>
  <si>
    <t>20601-83-6</t>
  </si>
  <si>
    <t>20636-48-0</t>
  </si>
  <si>
    <t>20648-91-3</t>
  </si>
  <si>
    <t>207122-15-4</t>
  </si>
  <si>
    <t>207122-16-5</t>
  </si>
  <si>
    <t>2073-51-0</t>
  </si>
  <si>
    <t>20837-86-9</t>
  </si>
  <si>
    <t>20890-10-2</t>
  </si>
  <si>
    <t>20936-32-7</t>
  </si>
  <si>
    <t>21041-95-2</t>
  </si>
  <si>
    <t>21049-39-8</t>
  </si>
  <si>
    <t>2113-57-7</t>
  </si>
  <si>
    <t>2117-69-3</t>
  </si>
  <si>
    <t>21259-76-7</t>
  </si>
  <si>
    <t>2155-70-6</t>
  </si>
  <si>
    <t>21652-58-4</t>
  </si>
  <si>
    <t>2179-92-2</t>
  </si>
  <si>
    <t>21908-53-2</t>
  </si>
  <si>
    <t>2195-05-3</t>
  </si>
  <si>
    <t>2223-93-0</t>
  </si>
  <si>
    <t>22330-18-3</t>
  </si>
  <si>
    <t>2235-25-8</t>
  </si>
  <si>
    <t>22450-90-4</t>
  </si>
  <si>
    <t>2252-78-0</t>
  </si>
  <si>
    <t>2252-84-8</t>
  </si>
  <si>
    <t>22569-74-0</t>
  </si>
  <si>
    <t>2268-46-4</t>
  </si>
  <si>
    <t>22692-16-6</t>
  </si>
  <si>
    <t>2279-64-3</t>
  </si>
  <si>
    <t>2279-76-7</t>
  </si>
  <si>
    <t>22904-40-1</t>
  </si>
  <si>
    <t>22967-92-6</t>
  </si>
  <si>
    <t>2315-61-9</t>
  </si>
  <si>
    <t>2315-67-5</t>
  </si>
  <si>
    <t>2317-91-1</t>
  </si>
  <si>
    <t>23319-66-6</t>
  </si>
  <si>
    <t>2354-06-5</t>
  </si>
  <si>
    <t>23621-79-6</t>
  </si>
  <si>
    <t>2366-36-1</t>
  </si>
  <si>
    <t>2385-85-5</t>
  </si>
  <si>
    <t>2388-00-3</t>
  </si>
  <si>
    <t>2395-00-8</t>
  </si>
  <si>
    <t>24124-25-2</t>
  </si>
  <si>
    <t>2420-98-6</t>
  </si>
  <si>
    <t>24216-05-5</t>
  </si>
  <si>
    <t>2437-79-8</t>
  </si>
  <si>
    <t>2440-42-8</t>
  </si>
  <si>
    <t>24448-09-7</t>
  </si>
  <si>
    <t>24579-90-6</t>
  </si>
  <si>
    <t>24613-89-6</t>
  </si>
  <si>
    <t>24806-32-4</t>
  </si>
  <si>
    <t>24824-71-3</t>
  </si>
  <si>
    <t>2497-59-8</t>
  </si>
  <si>
    <t>251099-16-8</t>
  </si>
  <si>
    <t>25167-88-8</t>
  </si>
  <si>
    <t>25429-29-2</t>
  </si>
  <si>
    <t>25497-28-3</t>
  </si>
  <si>
    <t>25497-29-4</t>
  </si>
  <si>
    <t>25510-11-6</t>
  </si>
  <si>
    <t>25637-27-8</t>
  </si>
  <si>
    <t>25637-99-4</t>
  </si>
  <si>
    <t>25659-31-8</t>
  </si>
  <si>
    <t>25711-26-6</t>
  </si>
  <si>
    <t>25721-38-4</t>
  </si>
  <si>
    <t>25808-74-6</t>
  </si>
  <si>
    <t>2587-82-8</t>
  </si>
  <si>
    <t>25915-78-0</t>
  </si>
  <si>
    <t>26027-38-3</t>
  </si>
  <si>
    <t>261176-82-3</t>
  </si>
  <si>
    <t>26239-64-5</t>
  </si>
  <si>
    <t>26264-02-8</t>
  </si>
  <si>
    <t>26265-65-6</t>
  </si>
  <si>
    <t>26391-11-7</t>
  </si>
  <si>
    <t>26447-40-5</t>
  </si>
  <si>
    <t>26471-62-5</t>
  </si>
  <si>
    <t>26523-64-8</t>
  </si>
  <si>
    <t>26545-49-3</t>
  </si>
  <si>
    <t>26552-50-1</t>
  </si>
  <si>
    <t>26571-11-9</t>
  </si>
  <si>
    <t>26588-23-8</t>
  </si>
  <si>
    <t>26719-07-3</t>
  </si>
  <si>
    <t>26761-40-0</t>
  </si>
  <si>
    <t>2701-61-3</t>
  </si>
  <si>
    <t>27070-61-7</t>
  </si>
  <si>
    <t>27147-18-8</t>
  </si>
  <si>
    <t>27154-33-2</t>
  </si>
  <si>
    <t>27176-93-8</t>
  </si>
  <si>
    <t>27177-01-1</t>
  </si>
  <si>
    <t>27177-05-5</t>
  </si>
  <si>
    <t>27177-08-8</t>
  </si>
  <si>
    <t>27236-65-3</t>
  </si>
  <si>
    <t>27253-28-7</t>
  </si>
  <si>
    <t>27253-41-4</t>
  </si>
  <si>
    <t>27360-58-3</t>
  </si>
  <si>
    <t>27479-65-8</t>
  </si>
  <si>
    <t>27486-00-6</t>
  </si>
  <si>
    <t>27575-47-9</t>
  </si>
  <si>
    <t>27605-30-7</t>
  </si>
  <si>
    <t>2767-54-6</t>
  </si>
  <si>
    <t>2767-61-5</t>
  </si>
  <si>
    <t>27685-51-4</t>
  </si>
  <si>
    <t>27735-64-4</t>
  </si>
  <si>
    <t>27753-52-2</t>
  </si>
  <si>
    <t>2777-37-9</t>
  </si>
  <si>
    <t>27854-31-5</t>
  </si>
  <si>
    <t>27858-07-7</t>
  </si>
  <si>
    <t>27905-45-9</t>
  </si>
  <si>
    <t>27942-26-3</t>
  </si>
  <si>
    <t>27942-27-4</t>
  </si>
  <si>
    <t>2795-39-3</t>
  </si>
  <si>
    <t>27986-36-3</t>
  </si>
  <si>
    <t>27987-06-0</t>
  </si>
  <si>
    <t>28086-13-7</t>
  </si>
  <si>
    <t>2837-89-0</t>
  </si>
  <si>
    <t>28655-71-2</t>
  </si>
  <si>
    <t>28679-13-2</t>
  </si>
  <si>
    <t>28801-69-6</t>
  </si>
  <si>
    <t>28987-04-4</t>
  </si>
  <si>
    <t>29081-56-9</t>
  </si>
  <si>
    <t>29151-25-5</t>
  </si>
  <si>
    <t>2923-15-1</t>
  </si>
  <si>
    <t>29255-31-0</t>
  </si>
  <si>
    <t>2943-86-4</t>
  </si>
  <si>
    <t>29457-72-5</t>
  </si>
  <si>
    <t>29470-94-8</t>
  </si>
  <si>
    <t>29470-95-9</t>
  </si>
  <si>
    <t>29473-77-6</t>
  </si>
  <si>
    <t>2949-11-3</t>
  </si>
  <si>
    <t>29597-84-0</t>
  </si>
  <si>
    <t>29870-72-2</t>
  </si>
  <si>
    <t>2991-51-7</t>
  </si>
  <si>
    <t>30046-31-2</t>
  </si>
  <si>
    <t>301-04-2</t>
  </si>
  <si>
    <t>301-08-6</t>
  </si>
  <si>
    <t>3026-22-0</t>
  </si>
  <si>
    <t>306-80-9</t>
  </si>
  <si>
    <t>306-83-2</t>
  </si>
  <si>
    <t>306975-62-2</t>
  </si>
  <si>
    <t>307-35-7</t>
  </si>
  <si>
    <t>307-55-1</t>
  </si>
  <si>
    <t>3076-91-3</t>
  </si>
  <si>
    <t>309-00-2</t>
  </si>
  <si>
    <t>3090-35-5</t>
  </si>
  <si>
    <t>3090-36-6</t>
  </si>
  <si>
    <t>3091-32-5</t>
  </si>
  <si>
    <t>3102-79-2</t>
  </si>
  <si>
    <t>3108-24-5</t>
  </si>
  <si>
    <t>3108-42-7</t>
  </si>
  <si>
    <t>31119-53-6</t>
  </si>
  <si>
    <t>31224-71-2</t>
  </si>
  <si>
    <t>3124-01-4</t>
  </si>
  <si>
    <t>31472-83-0</t>
  </si>
  <si>
    <t>31506-32-8</t>
  </si>
  <si>
    <t>31632-68-5</t>
  </si>
  <si>
    <t>31732-71-5</t>
  </si>
  <si>
    <t>3182-26-1</t>
  </si>
  <si>
    <t>3194-55-6</t>
  </si>
  <si>
    <t>3198-04-7</t>
  </si>
  <si>
    <t>319-84-6</t>
  </si>
  <si>
    <t>319-85-7</t>
  </si>
  <si>
    <t>32112-52-0</t>
  </si>
  <si>
    <t>32407-99-1</t>
  </si>
  <si>
    <t>3249-61-4</t>
  </si>
  <si>
    <t>32534-81-9</t>
  </si>
  <si>
    <t>32536-52-0</t>
  </si>
  <si>
    <t>325459-92-5</t>
  </si>
  <si>
    <t>32598-13-3</t>
  </si>
  <si>
    <t>326475-46-1</t>
  </si>
  <si>
    <t>3267-78-5</t>
  </si>
  <si>
    <t>3268-87-9</t>
  </si>
  <si>
    <t>32774-16-6</t>
  </si>
  <si>
    <t>3282-24-4</t>
  </si>
  <si>
    <t>3294-57-3</t>
  </si>
  <si>
    <t>3294-58-4</t>
  </si>
  <si>
    <t>3294-60-8</t>
  </si>
  <si>
    <t>33213-65-9</t>
  </si>
  <si>
    <t>33445-15-7</t>
  </si>
  <si>
    <t>33496-48-9</t>
  </si>
  <si>
    <t>33550-22-0</t>
  </si>
  <si>
    <t>335-66-0</t>
  </si>
  <si>
    <t>335-67-1</t>
  </si>
  <si>
    <t>335-76-2</t>
  </si>
  <si>
    <t>335-93-3</t>
  </si>
  <si>
    <t>335-95-5</t>
  </si>
  <si>
    <t>33627-12-2</t>
  </si>
  <si>
    <t>33724-17-3</t>
  </si>
  <si>
    <t>33770-60-4</t>
  </si>
  <si>
    <t>33857-26-0</t>
  </si>
  <si>
    <t>338-64-7</t>
  </si>
  <si>
    <t>338-65-8</t>
  </si>
  <si>
    <t>338-75-0</t>
  </si>
  <si>
    <t>34018-28-5</t>
  </si>
  <si>
    <t>34077-87-7</t>
  </si>
  <si>
    <t>34166-38-6</t>
  </si>
  <si>
    <t>34362-49-7</t>
  </si>
  <si>
    <t>34395-24-9</t>
  </si>
  <si>
    <t>3440-75-3</t>
  </si>
  <si>
    <t>3444-13-1</t>
  </si>
  <si>
    <t>34465-46-8</t>
  </si>
  <si>
    <t>35029-96-0</t>
  </si>
  <si>
    <t>35065-27-1</t>
  </si>
  <si>
    <t>35112-70-0</t>
  </si>
  <si>
    <t>35194-78-6</t>
  </si>
  <si>
    <t>352-91-0</t>
  </si>
  <si>
    <t>353-36-6</t>
  </si>
  <si>
    <t>353-59-3</t>
  </si>
  <si>
    <t>353-93-5</t>
  </si>
  <si>
    <t>353-97-9</t>
  </si>
  <si>
    <t>354-04-1</t>
  </si>
  <si>
    <t>354-06-3</t>
  </si>
  <si>
    <t>354-11-0</t>
  </si>
  <si>
    <t>354-14-3</t>
  </si>
  <si>
    <t>354-15-4</t>
  </si>
  <si>
    <t>354-21-2</t>
  </si>
  <si>
    <t>354-23-4</t>
  </si>
  <si>
    <t>354-25-6</t>
  </si>
  <si>
    <t>354-33-6</t>
  </si>
  <si>
    <t>354-56-3</t>
  </si>
  <si>
    <t>354-58-5</t>
  </si>
  <si>
    <t>35498-15-8</t>
  </si>
  <si>
    <t>355-25-9</t>
  </si>
  <si>
    <t>3570-80-7</t>
  </si>
  <si>
    <t>35822-46-9</t>
  </si>
  <si>
    <t>35837-70-8</t>
  </si>
  <si>
    <t>358730-89-9</t>
  </si>
  <si>
    <t>358-97-4</t>
  </si>
  <si>
    <t>359-04-6</t>
  </si>
  <si>
    <t>359-07-9</t>
  </si>
  <si>
    <t>359-08-0</t>
  </si>
  <si>
    <t>359-10-4</t>
  </si>
  <si>
    <t>359-19-3</t>
  </si>
  <si>
    <t>359-28-4</t>
  </si>
  <si>
    <t>359-35-3</t>
  </si>
  <si>
    <t>3626-13-9</t>
  </si>
  <si>
    <t>36355-01-8</t>
  </si>
  <si>
    <t>3644-32-4</t>
  </si>
  <si>
    <t>3644-37-9</t>
  </si>
  <si>
    <t>36483-60-0</t>
  </si>
  <si>
    <t>36501-84-5</t>
  </si>
  <si>
    <t>36631-23-9</t>
  </si>
  <si>
    <t>3687-31-8</t>
  </si>
  <si>
    <t>37131-86-5</t>
  </si>
  <si>
    <t>37194-88-0</t>
  </si>
  <si>
    <t>37205-87-1</t>
  </si>
  <si>
    <t>37240-96-3</t>
  </si>
  <si>
    <t>37300-23-5</t>
  </si>
  <si>
    <t>373-52-4</t>
  </si>
  <si>
    <t>374-07-2</t>
  </si>
  <si>
    <t>375-95-1</t>
  </si>
  <si>
    <t>376-06-7</t>
  </si>
  <si>
    <t>376-27-2</t>
  </si>
  <si>
    <t>3772-94-9</t>
  </si>
  <si>
    <t>379-52-2</t>
  </si>
  <si>
    <t>3810-81-9</t>
  </si>
  <si>
    <t>38232-63-2</t>
  </si>
  <si>
    <t>3825-26-1</t>
  </si>
  <si>
    <t>3830-45-3</t>
  </si>
  <si>
    <t>38421-62-4</t>
  </si>
  <si>
    <t>38787-87-0</t>
  </si>
  <si>
    <t>39001-02-0</t>
  </si>
  <si>
    <t>39186-68-0</t>
  </si>
  <si>
    <t>39227-28-6</t>
  </si>
  <si>
    <t>39239-77-5</t>
  </si>
  <si>
    <t>39345-91-0</t>
  </si>
  <si>
    <t>39412-44-7</t>
  </si>
  <si>
    <t>40088-45-7</t>
  </si>
  <si>
    <t>40088-47-9</t>
  </si>
  <si>
    <t>40143-78-0</t>
  </si>
  <si>
    <t>40143-79-1</t>
  </si>
  <si>
    <t>4021-47-0</t>
  </si>
  <si>
    <t>4027-14-9</t>
  </si>
  <si>
    <t>4027-17-2</t>
  </si>
  <si>
    <t>4027-18-3</t>
  </si>
  <si>
    <t>40321-76-4</t>
  </si>
  <si>
    <t>406-58-6</t>
  </si>
  <si>
    <t>41083-11-8</t>
  </si>
  <si>
    <t>41358-63-8</t>
  </si>
  <si>
    <t>41453-50-3</t>
  </si>
  <si>
    <t>4149-60-4</t>
  </si>
  <si>
    <t>41506-14-3</t>
  </si>
  <si>
    <t>4151-50-2</t>
  </si>
  <si>
    <t>4154-35-2</t>
  </si>
  <si>
    <t>41556-46-1</t>
  </si>
  <si>
    <t>41834-16-6</t>
  </si>
  <si>
    <t>420-44-0</t>
  </si>
  <si>
    <t>420-46-2</t>
  </si>
  <si>
    <t>420-47-3</t>
  </si>
  <si>
    <t>420-88-2</t>
  </si>
  <si>
    <t>420-89-3</t>
  </si>
  <si>
    <t>420-97-3</t>
  </si>
  <si>
    <t>420-98-4</t>
  </si>
  <si>
    <t>421-02-03</t>
  </si>
  <si>
    <t>421-04-5</t>
  </si>
  <si>
    <t>421-06-7</t>
  </si>
  <si>
    <t>421-41-0</t>
  </si>
  <si>
    <t>421-90-9</t>
  </si>
  <si>
    <t>421-94-3</t>
  </si>
  <si>
    <t>422-01-5</t>
  </si>
  <si>
    <t>422-26-4</t>
  </si>
  <si>
    <t>422-44-6</t>
  </si>
  <si>
    <t>422-48-0</t>
  </si>
  <si>
    <t>422-49-1</t>
  </si>
  <si>
    <t>422-52-6</t>
  </si>
  <si>
    <t>422-54-8</t>
  </si>
  <si>
    <t>422-56-0</t>
  </si>
  <si>
    <t>422-78-6</t>
  </si>
  <si>
    <t>422-86-6</t>
  </si>
  <si>
    <t>42558-73-6</t>
  </si>
  <si>
    <t>42579-89-5</t>
  </si>
  <si>
    <t>4259-43-2</t>
  </si>
  <si>
    <t>425-94-5</t>
  </si>
  <si>
    <t>430-53-5</t>
  </si>
  <si>
    <t>430-55-7</t>
  </si>
  <si>
    <t>430-57-9</t>
  </si>
  <si>
    <t>430-58-0</t>
  </si>
  <si>
    <t>430-66-0</t>
  </si>
  <si>
    <t>430-87-5</t>
  </si>
  <si>
    <t>431-06-1</t>
  </si>
  <si>
    <t>431-07-2</t>
  </si>
  <si>
    <t>431-21-0</t>
  </si>
  <si>
    <t>431-63-0</t>
  </si>
  <si>
    <t>431-86-7</t>
  </si>
  <si>
    <t>431-87-8</t>
  </si>
  <si>
    <t>431-89-0</t>
  </si>
  <si>
    <t>4342-30-7</t>
  </si>
  <si>
    <t>4342-36-3</t>
  </si>
  <si>
    <t>4386-35-0</t>
  </si>
  <si>
    <t>446255-22-7</t>
  </si>
  <si>
    <t>4464-23-7</t>
  </si>
  <si>
    <t>45285-51-6</t>
  </si>
  <si>
    <t>45298-90-6</t>
  </si>
  <si>
    <t>453-00-9</t>
  </si>
  <si>
    <t>460-16-2</t>
  </si>
  <si>
    <t>460-25-3</t>
  </si>
  <si>
    <t>460-32-2</t>
  </si>
  <si>
    <t>460-35-5</t>
  </si>
  <si>
    <t>460-63-9</t>
  </si>
  <si>
    <t>460-67-3</t>
  </si>
  <si>
    <t>460-69-5</t>
  </si>
  <si>
    <t>460-73-1</t>
  </si>
  <si>
    <t>460-86-6</t>
  </si>
  <si>
    <t>460-88-8</t>
  </si>
  <si>
    <t>460-89-9</t>
  </si>
  <si>
    <t>460-92-4</t>
  </si>
  <si>
    <t>461-49-4</t>
  </si>
  <si>
    <t>4638-25-9</t>
  </si>
  <si>
    <t>471-43-2</t>
  </si>
  <si>
    <t>4736-49-6</t>
  </si>
  <si>
    <t>47672-31-1</t>
  </si>
  <si>
    <t>4782-29-0</t>
  </si>
  <si>
    <t>4813-57-4</t>
  </si>
  <si>
    <t>486-67-9</t>
  </si>
  <si>
    <t>492-18-2</t>
  </si>
  <si>
    <t>49602-90-6</t>
  </si>
  <si>
    <t>49602-91-7</t>
  </si>
  <si>
    <t>49663-84-5</t>
  </si>
  <si>
    <t>49690-94-0</t>
  </si>
  <si>
    <t>498-73-7</t>
  </si>
  <si>
    <t>502-39-6</t>
  </si>
  <si>
    <t>50-29-3</t>
  </si>
  <si>
    <t>50319-14-7</t>
  </si>
  <si>
    <t>5035-67-6</t>
  </si>
  <si>
    <t>506-83-2</t>
  </si>
  <si>
    <t>507-55-1</t>
  </si>
  <si>
    <t>507-63-1</t>
  </si>
  <si>
    <t>50825-29-1</t>
  </si>
  <si>
    <t>51105-45-4</t>
  </si>
  <si>
    <t>51207-31-9</t>
  </si>
  <si>
    <t>51222-60-7</t>
  </si>
  <si>
    <t>512-26-5</t>
  </si>
  <si>
    <t>51317-24-9</t>
  </si>
  <si>
    <t>51325-28-1</t>
  </si>
  <si>
    <t>513-78-0</t>
  </si>
  <si>
    <t>51404-69-4</t>
  </si>
  <si>
    <t>51437-95-7</t>
  </si>
  <si>
    <t>51584-26-0</t>
  </si>
  <si>
    <t>517-16-8</t>
  </si>
  <si>
    <t>51899-02-6</t>
  </si>
  <si>
    <t>51938-25-1</t>
  </si>
  <si>
    <t>52080-60-1</t>
  </si>
  <si>
    <t>52231-92-2</t>
  </si>
  <si>
    <t>525-30-4</t>
  </si>
  <si>
    <t>52609-46-8</t>
  </si>
  <si>
    <t>52652-59-2</t>
  </si>
  <si>
    <t>52663-72-6</t>
  </si>
  <si>
    <t>52732-72-6</t>
  </si>
  <si>
    <t>52795-88-7</t>
  </si>
  <si>
    <t>52847-85-5</t>
  </si>
  <si>
    <t>53010-52-9</t>
  </si>
  <si>
    <t>5326-00-1</t>
  </si>
  <si>
    <t>53404-12-9</t>
  </si>
  <si>
    <t>53404-82-3</t>
  </si>
  <si>
    <t>53466-85-6</t>
  </si>
  <si>
    <t>53469-21-9</t>
  </si>
  <si>
    <t>53515-73-4</t>
  </si>
  <si>
    <t>53517-98-9</t>
  </si>
  <si>
    <t>53592-10-2</t>
  </si>
  <si>
    <t>53692-43-6</t>
  </si>
  <si>
    <t>53692-44-7</t>
  </si>
  <si>
    <t>53742-07-7</t>
  </si>
  <si>
    <t>537-64-4</t>
  </si>
  <si>
    <t>53807-64-0</t>
  </si>
  <si>
    <t>539-43-5</t>
  </si>
  <si>
    <t>542-83-6</t>
  </si>
  <si>
    <t>54295-90-8</t>
  </si>
  <si>
    <t>5436-43-1</t>
  </si>
  <si>
    <t>543-90-8</t>
  </si>
  <si>
    <t>54554-36-8</t>
  </si>
  <si>
    <t>54-64-8</t>
  </si>
  <si>
    <t>546-67-8</t>
  </si>
  <si>
    <t>54849-38-6</t>
  </si>
  <si>
    <t>55673-89-7</t>
  </si>
  <si>
    <t>55-68-5</t>
  </si>
  <si>
    <t>55728-51-3</t>
  </si>
  <si>
    <t>55949-44-5</t>
  </si>
  <si>
    <t>56189-09-4</t>
  </si>
  <si>
    <t>56-23-5</t>
  </si>
  <si>
    <t>56-24-6</t>
  </si>
  <si>
    <t>56307-79-0</t>
  </si>
  <si>
    <t>56-35-9</t>
  </si>
  <si>
    <t>56-36-0</t>
  </si>
  <si>
    <t>56573-85-4</t>
  </si>
  <si>
    <t>56724-82-4</t>
  </si>
  <si>
    <t>56773-42-3</t>
  </si>
  <si>
    <t>5711-19-3</t>
  </si>
  <si>
    <t>57117-31-4</t>
  </si>
  <si>
    <t>57117-41-6</t>
  </si>
  <si>
    <t>57117-44-9</t>
  </si>
  <si>
    <t>57142-78-6</t>
  </si>
  <si>
    <t>57186-90-0</t>
  </si>
  <si>
    <t>5722-59-8</t>
  </si>
  <si>
    <t>57363-77-6</t>
  </si>
  <si>
    <t>57422-77-2</t>
  </si>
  <si>
    <t>57475-95-3</t>
  </si>
  <si>
    <t>57653-85-7</t>
  </si>
  <si>
    <t>57678-03-2</t>
  </si>
  <si>
    <t>57-74-9</t>
  </si>
  <si>
    <t>57808-37-4</t>
  </si>
  <si>
    <t>583-15-3</t>
  </si>
  <si>
    <t>58339-34-7</t>
  </si>
  <si>
    <t>58405-97-3</t>
  </si>
  <si>
    <t>584-18-9</t>
  </si>
  <si>
    <t>584-43-0</t>
  </si>
  <si>
    <t>5847-52-9</t>
  </si>
  <si>
    <t>584-84-9</t>
  </si>
  <si>
    <t>5857-39-6</t>
  </si>
  <si>
    <t>587-85-9</t>
  </si>
  <si>
    <t>58-89-9</t>
  </si>
  <si>
    <t>589-65-1</t>
  </si>
  <si>
    <t>5902-76-1</t>
  </si>
  <si>
    <t>59080-32-9</t>
  </si>
  <si>
    <t>59080-33-0</t>
  </si>
  <si>
    <t>59080-34-1</t>
  </si>
  <si>
    <t>59080-35-2</t>
  </si>
  <si>
    <t>59080-36-3</t>
  </si>
  <si>
    <t>59080-37-4</t>
  </si>
  <si>
    <t>59080-38-5</t>
  </si>
  <si>
    <t>59080-39-6</t>
  </si>
  <si>
    <t>59080-40-9</t>
  </si>
  <si>
    <t>591-89-9</t>
  </si>
  <si>
    <t>592-04-1</t>
  </si>
  <si>
    <t>592-05-2</t>
  </si>
  <si>
    <t>592-63-2</t>
  </si>
  <si>
    <t>592-85-8</t>
  </si>
  <si>
    <t>592-87-0</t>
  </si>
  <si>
    <t>593-53-3</t>
  </si>
  <si>
    <t>593-70-4</t>
  </si>
  <si>
    <t>593-74-8</t>
  </si>
  <si>
    <t>59536-65-1</t>
  </si>
  <si>
    <t>5954-14-3</t>
  </si>
  <si>
    <t>5955-19-1</t>
  </si>
  <si>
    <t>595-89-1</t>
  </si>
  <si>
    <t>59589-92-3</t>
  </si>
  <si>
    <t>5964-24-9</t>
  </si>
  <si>
    <t>5970-32-1</t>
  </si>
  <si>
    <t>59-85-8</t>
  </si>
  <si>
    <t>598-63-0</t>
  </si>
  <si>
    <t>598-67-4</t>
  </si>
  <si>
    <t>60044-24-8</t>
  </si>
  <si>
    <t>60044-25-9</t>
  </si>
  <si>
    <t>60108-72-7</t>
  </si>
  <si>
    <t>60348-60-9</t>
  </si>
  <si>
    <t>605-50-5</t>
  </si>
  <si>
    <t>60-57-1</t>
  </si>
  <si>
    <t>60580-60-1</t>
  </si>
  <si>
    <t>60699-51-6</t>
  </si>
  <si>
    <t>6080-56-4</t>
  </si>
  <si>
    <t>60851-34-5</t>
  </si>
  <si>
    <t>6107-83-1</t>
  </si>
  <si>
    <t>6107-93-3</t>
  </si>
  <si>
    <t>610800-34-5</t>
  </si>
  <si>
    <t>61288-13-9</t>
  </si>
  <si>
    <t>61623-04-9</t>
  </si>
  <si>
    <t>616-99-9</t>
  </si>
  <si>
    <t>61788-52-1</t>
  </si>
  <si>
    <t>61788-53-2</t>
  </si>
  <si>
    <t>61788-54-3</t>
  </si>
  <si>
    <t>61789-50-2</t>
  </si>
  <si>
    <t>61790-14-5</t>
  </si>
  <si>
    <t>61792-06-1</t>
  </si>
  <si>
    <t>61867-68-3</t>
  </si>
  <si>
    <t>62135-10-8</t>
  </si>
  <si>
    <t>62135-11-9</t>
  </si>
  <si>
    <t>62229-08-7</t>
  </si>
  <si>
    <t>623-07-4</t>
  </si>
  <si>
    <t>62-37-3</t>
  </si>
  <si>
    <t>62-38-4</t>
  </si>
  <si>
    <t>62451-77-8</t>
  </si>
  <si>
    <t>624-72-6</t>
  </si>
  <si>
    <t>62637-99-4</t>
  </si>
  <si>
    <t>62638-02-2</t>
  </si>
  <si>
    <t>6273-99-0</t>
  </si>
  <si>
    <t>627-44-1</t>
  </si>
  <si>
    <t>6283-24-5</t>
  </si>
  <si>
    <t>628-86-4</t>
  </si>
  <si>
    <t>629-35-6</t>
  </si>
  <si>
    <t>631-60-7</t>
  </si>
  <si>
    <t>63325-16-6</t>
  </si>
  <si>
    <t>63399-94-0</t>
  </si>
  <si>
    <t>634-66-2</t>
  </si>
  <si>
    <t>63468-53-1</t>
  </si>
  <si>
    <t>634-90-2</t>
  </si>
  <si>
    <t>63549-47-3</t>
  </si>
  <si>
    <t>63568-30-9</t>
  </si>
  <si>
    <t>63869-87-4</t>
  </si>
  <si>
    <t>63918-97-8</t>
  </si>
  <si>
    <t>63936-56-1</t>
  </si>
  <si>
    <t>63937-14-4</t>
  </si>
  <si>
    <t>63938-10-3</t>
  </si>
  <si>
    <t>639-58-7</t>
  </si>
  <si>
    <t>64258-02-2</t>
  </si>
  <si>
    <t>64258-03-3</t>
  </si>
  <si>
    <t>64491-92-5</t>
  </si>
  <si>
    <t>64504-12-7</t>
  </si>
  <si>
    <t>6454-35-9</t>
  </si>
  <si>
    <t>645-99-8</t>
  </si>
  <si>
    <t>6477-64-1</t>
  </si>
  <si>
    <t>65119-94-0</t>
  </si>
  <si>
    <t>65121-76-8</t>
  </si>
  <si>
    <t>65127-78-8</t>
  </si>
  <si>
    <t>65150-93-8</t>
  </si>
  <si>
    <t>65151-08-8</t>
  </si>
  <si>
    <t>6517-25-5</t>
  </si>
  <si>
    <t>65229-22-3</t>
  </si>
  <si>
    <t>65455-72-3</t>
  </si>
  <si>
    <t>65510-55-6</t>
  </si>
  <si>
    <t>65530-57-6</t>
  </si>
  <si>
    <t>65530-61-2</t>
  </si>
  <si>
    <t>65530-62-3</t>
  </si>
  <si>
    <t>65701-47-5</t>
  </si>
  <si>
    <t>66115-57-9</t>
  </si>
  <si>
    <t>661-97-2</t>
  </si>
  <si>
    <t>666-25-1</t>
  </si>
  <si>
    <t>666-27-3</t>
  </si>
  <si>
    <t>666-48-8</t>
  </si>
  <si>
    <t>67562-39-4</t>
  </si>
  <si>
    <t>67674-14-0</t>
  </si>
  <si>
    <t>67711-86-8</t>
  </si>
  <si>
    <t>67-72-1</t>
  </si>
  <si>
    <t>677-34-9</t>
  </si>
  <si>
    <t>677-52-1</t>
  </si>
  <si>
    <t>677-53-2</t>
  </si>
  <si>
    <t>67772-01-4</t>
  </si>
  <si>
    <t>67774-32-7</t>
  </si>
  <si>
    <t>678-39-7</t>
  </si>
  <si>
    <t>678-41-1</t>
  </si>
  <si>
    <t>67888-96-4</t>
  </si>
  <si>
    <t>678970-15-5</t>
  </si>
  <si>
    <t>67905-19-5</t>
  </si>
  <si>
    <t>6795-81-9</t>
  </si>
  <si>
    <t>679-84-5</t>
  </si>
  <si>
    <t>679-85-6</t>
  </si>
  <si>
    <t>679-94-7</t>
  </si>
  <si>
    <t>68130-19-8</t>
  </si>
  <si>
    <t>68131-60-2</t>
  </si>
  <si>
    <t>68141-02-6</t>
  </si>
  <si>
    <t>68152-99-8</t>
  </si>
  <si>
    <t>68155-47-5</t>
  </si>
  <si>
    <t>68187-37-1</t>
  </si>
  <si>
    <t>68187-42-8</t>
  </si>
  <si>
    <t>68187-47-3</t>
  </si>
  <si>
    <t>681-99-2</t>
  </si>
  <si>
    <t>68201-97-8</t>
  </si>
  <si>
    <t>68310-12-3</t>
  </si>
  <si>
    <t>68333-92-6</t>
  </si>
  <si>
    <t>6838-85-3</t>
  </si>
  <si>
    <t>68391-08-2</t>
  </si>
  <si>
    <t>68409-79-0</t>
  </si>
  <si>
    <t>68411-07-4</t>
  </si>
  <si>
    <t>68411-78-9</t>
  </si>
  <si>
    <t>68412-54-4</t>
  </si>
  <si>
    <t>68442-95-5</t>
  </si>
  <si>
    <t>68515-49-1</t>
  </si>
  <si>
    <t>68515-50-4</t>
  </si>
  <si>
    <t>68515-80-0</t>
  </si>
  <si>
    <t>68586-21-0</t>
  </si>
  <si>
    <t>68603-83-8</t>
  </si>
  <si>
    <t>68604-05-7</t>
  </si>
  <si>
    <t>68610-17-3</t>
  </si>
  <si>
    <t>68631-49-2</t>
  </si>
  <si>
    <t>68758-75-8</t>
  </si>
  <si>
    <t>68784-75-8</t>
  </si>
  <si>
    <t>68814-00-6</t>
  </si>
  <si>
    <t>68833-55-6</t>
  </si>
  <si>
    <t>68855-80-1</t>
  </si>
  <si>
    <t>688-73-3</t>
  </si>
  <si>
    <t>68901-11-1</t>
  </si>
  <si>
    <t>68901-12-2</t>
  </si>
  <si>
    <t>68920-70-7</t>
  </si>
  <si>
    <t>68928-80-3</t>
  </si>
  <si>
    <t>68987-90-6</t>
  </si>
  <si>
    <t>68989-89-9</t>
  </si>
  <si>
    <t>68990-75-0</t>
  </si>
  <si>
    <t>69011-06-9</t>
  </si>
  <si>
    <t>69011-07-0</t>
  </si>
  <si>
    <t>69011-59-2</t>
  </si>
  <si>
    <t>69011-60-5</t>
  </si>
  <si>
    <t>69029-45-4</t>
  </si>
  <si>
    <t>69029-46-5</t>
  </si>
  <si>
    <t>69029-50-1</t>
  </si>
  <si>
    <t>69029-51-2</t>
  </si>
  <si>
    <t>69029-52-3</t>
  </si>
  <si>
    <t>69029-53-4</t>
  </si>
  <si>
    <t>69029-71-6</t>
  </si>
  <si>
    <t>690-39-1</t>
  </si>
  <si>
    <t>69226-47-7</t>
  </si>
  <si>
    <t>69227-11-8</t>
  </si>
  <si>
    <t>69278-80-4</t>
  </si>
  <si>
    <t>6928-68-3</t>
  </si>
  <si>
    <t>70084-67-2</t>
  </si>
  <si>
    <t>70192-71-1</t>
  </si>
  <si>
    <t>70192-84-6</t>
  </si>
  <si>
    <t>70225-14-8</t>
  </si>
  <si>
    <t>70225-39-5</t>
  </si>
  <si>
    <t>70268-38-1</t>
  </si>
  <si>
    <t>70321-55-0</t>
  </si>
  <si>
    <t>70513-89-2</t>
  </si>
  <si>
    <t>70514-05-5</t>
  </si>
  <si>
    <t>70514-37-3</t>
  </si>
  <si>
    <t>7056-83-9</t>
  </si>
  <si>
    <t>70648-26-9</t>
  </si>
  <si>
    <t>7067-44-9</t>
  </si>
  <si>
    <t>70727-02-5</t>
  </si>
  <si>
    <t>70776-03-3</t>
  </si>
  <si>
    <t>70887-84-2</t>
  </si>
  <si>
    <t>7094-94-2</t>
  </si>
  <si>
    <t>70969-47-0</t>
  </si>
  <si>
    <t>71011-12-6</t>
  </si>
  <si>
    <t>71243-75-9</t>
  </si>
  <si>
    <t>7125-83-9</t>
  </si>
  <si>
    <t>7125-84-0</t>
  </si>
  <si>
    <t>7125-99-7</t>
  </si>
  <si>
    <t>71-55-6</t>
  </si>
  <si>
    <t>71608-61-2</t>
  </si>
  <si>
    <t>71684-29-2</t>
  </si>
  <si>
    <t>71686-03-8</t>
  </si>
  <si>
    <t>71720-55-3</t>
  </si>
  <si>
    <t>71753-04-3</t>
  </si>
  <si>
    <t>71850-09-4</t>
  </si>
  <si>
    <t>72-20-8</t>
  </si>
  <si>
    <t>72379-35-2</t>
  </si>
  <si>
    <t>72586-00-6</t>
  </si>
  <si>
    <t>72623-77-9</t>
  </si>
  <si>
    <t>72629-94-8</t>
  </si>
  <si>
    <t>72918-21-9</t>
  </si>
  <si>
    <t>72968-38-8</t>
  </si>
  <si>
    <t>7304-53-2</t>
  </si>
  <si>
    <t>7311-27-5</t>
  </si>
  <si>
    <t>73141-48-7</t>
  </si>
  <si>
    <t>7319-86-0</t>
  </si>
  <si>
    <t>7342-45-2</t>
  </si>
  <si>
    <t>7342-47-4</t>
  </si>
  <si>
    <t>73927-91-0</t>
  </si>
  <si>
    <t>73927-92-1</t>
  </si>
  <si>
    <t>73927-93-2</t>
  </si>
  <si>
    <t>73927-95-4</t>
  </si>
  <si>
    <t>73927-97-6</t>
  </si>
  <si>
    <t>73940-88-2</t>
  </si>
  <si>
    <t>73940-89-3</t>
  </si>
  <si>
    <t>74114-77-5</t>
  </si>
  <si>
    <t>7428-48-0</t>
  </si>
  <si>
    <t>7432-38-3</t>
  </si>
  <si>
    <t>7439-92-1</t>
  </si>
  <si>
    <t>7439-97-6</t>
  </si>
  <si>
    <t>7440-43-9</t>
  </si>
  <si>
    <t>7446-10-8</t>
  </si>
  <si>
    <t>7446-14-2</t>
  </si>
  <si>
    <t>7446-15-3</t>
  </si>
  <si>
    <t>7446-27-7</t>
  </si>
  <si>
    <t>74612-30-9</t>
  </si>
  <si>
    <t>74-83-9</t>
  </si>
  <si>
    <t>7487-94-7</t>
  </si>
  <si>
    <t>7488-51-9</t>
  </si>
  <si>
    <t>74-97-5</t>
  </si>
  <si>
    <t>75-10-5</t>
  </si>
  <si>
    <t>752-58-9</t>
  </si>
  <si>
    <t>75295-57-7</t>
  </si>
  <si>
    <t>75372-14-4</t>
  </si>
  <si>
    <t>75-37-6</t>
  </si>
  <si>
    <t>75-38-7</t>
  </si>
  <si>
    <t>75-43-4</t>
  </si>
  <si>
    <t>75-45-6</t>
  </si>
  <si>
    <t>7546-30-7</t>
  </si>
  <si>
    <t>75-46-7</t>
  </si>
  <si>
    <t>7548-26-7</t>
  </si>
  <si>
    <t>75-63-8</t>
  </si>
  <si>
    <t>75-68-3</t>
  </si>
  <si>
    <t>75-69-4</t>
  </si>
  <si>
    <t>75-71-8</t>
  </si>
  <si>
    <t>75-72-9</t>
  </si>
  <si>
    <t>75-74-1</t>
  </si>
  <si>
    <t>75790-73-7</t>
  </si>
  <si>
    <t>75-82-1</t>
  </si>
  <si>
    <t>75-88-7</t>
  </si>
  <si>
    <t>76-11-9</t>
  </si>
  <si>
    <t>76-12-0</t>
  </si>
  <si>
    <t>76-13-1</t>
  </si>
  <si>
    <t>76-14-2</t>
  </si>
  <si>
    <t>76-15-3</t>
  </si>
  <si>
    <t>76-16-4</t>
  </si>
  <si>
    <t>7616-83-3</t>
  </si>
  <si>
    <t>76-17-5</t>
  </si>
  <si>
    <t>76-19-7</t>
  </si>
  <si>
    <t>7620-30-6</t>
  </si>
  <si>
    <t>762-49-2</t>
  </si>
  <si>
    <t>76-44-8</t>
  </si>
  <si>
    <t>7645-25-2</t>
  </si>
  <si>
    <t>76-87-9</t>
  </si>
  <si>
    <t>77102-82-0</t>
  </si>
  <si>
    <t>7717-46-6</t>
  </si>
  <si>
    <t>7738-94-5</t>
  </si>
  <si>
    <t>77536-66-4</t>
  </si>
  <si>
    <t>77536-67-5</t>
  </si>
  <si>
    <t>77536-68-6</t>
  </si>
  <si>
    <t>7756-49-2</t>
  </si>
  <si>
    <t>7758-95-4</t>
  </si>
  <si>
    <t>7758-97-6</t>
  </si>
  <si>
    <t>7759-01-5</t>
  </si>
  <si>
    <t>776297-69-9</t>
  </si>
  <si>
    <t>7774-29-0</t>
  </si>
  <si>
    <t>7775-11-3</t>
  </si>
  <si>
    <t>7778-50-9</t>
  </si>
  <si>
    <t>7783-30-4</t>
  </si>
  <si>
    <t>7783-32-6</t>
  </si>
  <si>
    <t>7783-33-7</t>
  </si>
  <si>
    <t>7783-34-8</t>
  </si>
  <si>
    <t>7783-35-9</t>
  </si>
  <si>
    <t>7783-36-0</t>
  </si>
  <si>
    <t>7783-39-3</t>
  </si>
  <si>
    <t>7783-46-2</t>
  </si>
  <si>
    <t>7783-59-7</t>
  </si>
  <si>
    <t>7784-01-2</t>
  </si>
  <si>
    <t>7784-03-4</t>
  </si>
  <si>
    <t>7784-37-4</t>
  </si>
  <si>
    <t>7784-40-9</t>
  </si>
  <si>
    <t>7788-98-9</t>
  </si>
  <si>
    <t>7789-00-6</t>
  </si>
  <si>
    <t>7789-06-2</t>
  </si>
  <si>
    <t>7789-09-5</t>
  </si>
  <si>
    <t>7789-10-8</t>
  </si>
  <si>
    <t>7789-12-0</t>
  </si>
  <si>
    <t>7789-42-6</t>
  </si>
  <si>
    <t>7789-47-1</t>
  </si>
  <si>
    <t>7790-78-5</t>
  </si>
  <si>
    <t>7790-79-6</t>
  </si>
  <si>
    <t>7790-80-9</t>
  </si>
  <si>
    <t>7790-81-0</t>
  </si>
  <si>
    <t>7790-83-2</t>
  </si>
  <si>
    <t>7790-84-3</t>
  </si>
  <si>
    <t>7790-85-4</t>
  </si>
  <si>
    <t>77910-04-4</t>
  </si>
  <si>
    <t>7799-56-6</t>
  </si>
  <si>
    <t>78-00-2</t>
  </si>
  <si>
    <t>78560-44-8</t>
  </si>
  <si>
    <t>78690-68-3</t>
  </si>
  <si>
    <t>79357-62-3</t>
  </si>
  <si>
    <t>79-38-9</t>
  </si>
  <si>
    <t>79596-31-9</t>
  </si>
  <si>
    <t>79745-01-0</t>
  </si>
  <si>
    <t>79803-79-5</t>
  </si>
  <si>
    <t>80010-37-3</t>
  </si>
  <si>
    <t>8001-35-2</t>
  </si>
  <si>
    <t>8003-05-2</t>
  </si>
  <si>
    <t>80274-92-6</t>
  </si>
  <si>
    <t>8048-07-5</t>
  </si>
  <si>
    <t>811-54-1</t>
  </si>
  <si>
    <t>811-73-4</t>
  </si>
  <si>
    <t>811-95-0</t>
  </si>
  <si>
    <t>811-97-2</t>
  </si>
  <si>
    <t>812-04-4</t>
  </si>
  <si>
    <t>81397-99-1</t>
  </si>
  <si>
    <t>81412-57-9</t>
  </si>
  <si>
    <t>814-70-0</t>
  </si>
  <si>
    <t>814-93-7</t>
  </si>
  <si>
    <t>815-84-9</t>
  </si>
  <si>
    <t>816-68-2</t>
  </si>
  <si>
    <t>818-99-5</t>
  </si>
  <si>
    <t>819-00-1</t>
  </si>
  <si>
    <t>819-73-8</t>
  </si>
  <si>
    <t>82199-07-3</t>
  </si>
  <si>
    <t>83048-65-1</t>
  </si>
  <si>
    <t>83711-45-9</t>
  </si>
  <si>
    <t>83711-46-0</t>
  </si>
  <si>
    <t>83711-47-1</t>
  </si>
  <si>
    <t>83929-69-5</t>
  </si>
  <si>
    <t>83929-80-0</t>
  </si>
  <si>
    <t>84029-43-6</t>
  </si>
  <si>
    <t>84029-60-7</t>
  </si>
  <si>
    <t>84066-98-8</t>
  </si>
  <si>
    <t>84066-99-9</t>
  </si>
  <si>
    <t>84067-00-5</t>
  </si>
  <si>
    <t>84303-45-7</t>
  </si>
  <si>
    <t>84394-98-9</t>
  </si>
  <si>
    <t>84-61-7</t>
  </si>
  <si>
    <t>84-69-5</t>
  </si>
  <si>
    <t>84713-12-2</t>
  </si>
  <si>
    <t>84-74-2</t>
  </si>
  <si>
    <t>84-75-3</t>
  </si>
  <si>
    <t>84776-36-3</t>
  </si>
  <si>
    <t>84776-53-4</t>
  </si>
  <si>
    <t>84776-54-5</t>
  </si>
  <si>
    <t>84837-22-9</t>
  </si>
  <si>
    <t>84852-34-6</t>
  </si>
  <si>
    <t>84929-94-2</t>
  </si>
  <si>
    <t>84929-95-3</t>
  </si>
  <si>
    <t>84929-96-4</t>
  </si>
  <si>
    <t>84929-97-5</t>
  </si>
  <si>
    <t>84961-75-1</t>
  </si>
  <si>
    <t>85049-42-9</t>
  </si>
  <si>
    <t>85292-77-9</t>
  </si>
  <si>
    <t>85392-77-4</t>
  </si>
  <si>
    <t>85392-78-5</t>
  </si>
  <si>
    <t>85409-17-2</t>
  </si>
  <si>
    <t>85535-84-8</t>
  </si>
  <si>
    <t>85536-22-7</t>
  </si>
  <si>
    <t>85536-79-4</t>
  </si>
  <si>
    <t>85681-73-8</t>
  </si>
  <si>
    <t>85-68-7</t>
  </si>
  <si>
    <t>85865-91-4</t>
  </si>
  <si>
    <t>85865-92-5</t>
  </si>
  <si>
    <t>85938-56-3</t>
  </si>
  <si>
    <t>86508-42-1</t>
  </si>
  <si>
    <t>865-86-1</t>
  </si>
  <si>
    <t>867-47-0</t>
  </si>
  <si>
    <t>86-85-1</t>
  </si>
  <si>
    <t>873-54-1</t>
  </si>
  <si>
    <t>87-68-3</t>
  </si>
  <si>
    <t>87-86-5</t>
  </si>
  <si>
    <t>87903-39-7</t>
  </si>
  <si>
    <t>88700-05-4</t>
  </si>
  <si>
    <t>892-20-6</t>
  </si>
  <si>
    <t>894-09-7</t>
  </si>
  <si>
    <t>89685-61-0</t>
  </si>
  <si>
    <t>9002-93-1</t>
  </si>
  <si>
    <t>90-03-9</t>
  </si>
  <si>
    <t>9004-87-9</t>
  </si>
  <si>
    <t>900-95-8</t>
  </si>
  <si>
    <t>9014-92-0</t>
  </si>
  <si>
    <t>9016-45-9</t>
  </si>
  <si>
    <t>9016-87-9</t>
  </si>
  <si>
    <t>90193-83-2</t>
  </si>
  <si>
    <t>90268-59-0</t>
  </si>
  <si>
    <t>90268-66-9</t>
  </si>
  <si>
    <t>90342-24-8</t>
  </si>
  <si>
    <t>90342-56-6</t>
  </si>
  <si>
    <t>9036-19-5</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</si>
  <si>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</si>
  <si>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</si>
  <si>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</si>
  <si>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</si>
  <si>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</si>
  <si>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</si>
  <si>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</si>
  <si>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</si>
  <si>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</si>
  <si>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</si>
  <si>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</si>
  <si>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</si>
  <si>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</si>
  <si>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</si>
  <si>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</si>
  <si>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</si>
  <si>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</si>
  <si>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</si>
  <si>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</si>
  <si>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</si>
  <si>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</si>
  <si>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</si>
  <si>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</si>
  <si>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</si>
  <si>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</si>
  <si>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</si>
  <si>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</si>
  <si>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</si>
  <si>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</si>
  <si>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90480-55-0</t>
  </si>
  <si>
    <t>90480-56-1</t>
  </si>
  <si>
    <t>90480-57-2</t>
  </si>
  <si>
    <t>90480-88-0</t>
  </si>
  <si>
    <t>90552-19-5</t>
  </si>
  <si>
    <t>90583-07-6</t>
  </si>
  <si>
    <t>90583-37-2</t>
  </si>
  <si>
    <t>90583-65-6</t>
  </si>
  <si>
    <t>90584-88-6</t>
  </si>
  <si>
    <t>90604-89-0</t>
  </si>
  <si>
    <t>90604-90-3</t>
  </si>
  <si>
    <t>90622-99-4</t>
  </si>
  <si>
    <t>9063-89-2</t>
  </si>
  <si>
    <t>9081-99-6</t>
  </si>
  <si>
    <t>91002-20-9</t>
  </si>
  <si>
    <t>91031-60-6</t>
  </si>
  <si>
    <t>91031-61-7</t>
  </si>
  <si>
    <t>91031-62-8</t>
  </si>
  <si>
    <t>91032-01-8</t>
  </si>
  <si>
    <t>91036-71-4</t>
  </si>
  <si>
    <t>91078-81-8</t>
  </si>
  <si>
    <t>91-08-7</t>
  </si>
  <si>
    <t>91671-82-8</t>
  </si>
  <si>
    <t>91671-83-9</t>
  </si>
  <si>
    <t>91671-84-0</t>
  </si>
  <si>
    <t>91673-24-4</t>
  </si>
  <si>
    <t>91697-36-8</t>
  </si>
  <si>
    <t>91783-10-7</t>
  </si>
  <si>
    <t>92044-89-8</t>
  </si>
  <si>
    <t>92045-67-5</t>
  </si>
  <si>
    <t>92200-92-5</t>
  </si>
  <si>
    <t>92-66-0</t>
  </si>
  <si>
    <t>92-86-4</t>
  </si>
  <si>
    <t>93165-26-5</t>
  </si>
  <si>
    <t>93480-00-3</t>
  </si>
  <si>
    <t>93686-40-9</t>
  </si>
  <si>
    <t>93820-02-1</t>
  </si>
  <si>
    <t>93820-20-3</t>
  </si>
  <si>
    <t>93821-72-8</t>
  </si>
  <si>
    <t>93839-98-6</t>
  </si>
  <si>
    <t>93840-04-1</t>
  </si>
  <si>
    <t>93857-44-4</t>
  </si>
  <si>
    <t>93858-23-2</t>
  </si>
  <si>
    <t>93858-24-3</t>
  </si>
  <si>
    <t>93882-20-3</t>
  </si>
  <si>
    <t>93892-65-0</t>
  </si>
  <si>
    <t>93894-48-5</t>
  </si>
  <si>
    <t>93894-49-6</t>
  </si>
  <si>
    <t>93894-64-5</t>
  </si>
  <si>
    <t>93925-27-0</t>
  </si>
  <si>
    <t>93965-29-8</t>
  </si>
  <si>
    <t>93966-37-1</t>
  </si>
  <si>
    <t>93966-38-2</t>
  </si>
  <si>
    <t>93966-74-6</t>
  </si>
  <si>
    <t>93981-67-0</t>
  </si>
  <si>
    <t>94006-20-9</t>
  </si>
  <si>
    <t>94015-57-3</t>
  </si>
  <si>
    <t>94022-47-6</t>
  </si>
  <si>
    <t>94070-92-5</t>
  </si>
  <si>
    <t>94200-45-0</t>
  </si>
  <si>
    <t>94232-40-3</t>
  </si>
  <si>
    <t>94246-84-1</t>
  </si>
  <si>
    <t>94246-85-2</t>
  </si>
  <si>
    <t>94246-86-3</t>
  </si>
  <si>
    <t>94246-87-4</t>
  </si>
  <si>
    <t>94246-90-9</t>
  </si>
  <si>
    <t>94246-91-0</t>
  </si>
  <si>
    <t>94246-92-1</t>
  </si>
  <si>
    <t>94246-93-2</t>
  </si>
  <si>
    <t>94266-31-6</t>
  </si>
  <si>
    <t>94266-32-7</t>
  </si>
  <si>
    <t>94276-38-7</t>
  </si>
  <si>
    <t>94277-53-9</t>
  </si>
  <si>
    <t>94349-78-7</t>
  </si>
  <si>
    <t>94-43-9</t>
  </si>
  <si>
    <t>94481-58-0</t>
  </si>
  <si>
    <t>94481-62-6</t>
  </si>
  <si>
    <t>94551-60-7</t>
  </si>
  <si>
    <t>94850-90-5</t>
  </si>
  <si>
    <t>95370-51-7</t>
  </si>
  <si>
    <t>95892-13-0</t>
  </si>
  <si>
    <t>95-94-3</t>
  </si>
  <si>
    <t>959-98-8</t>
  </si>
  <si>
    <t>96471-22-6</t>
  </si>
  <si>
    <t>96-48-0</t>
  </si>
  <si>
    <t>96551-70-1</t>
  </si>
  <si>
    <t>96910-36-0</t>
  </si>
  <si>
    <t>97038-95-4</t>
  </si>
  <si>
    <t>97038-96-5</t>
  </si>
  <si>
    <t>97038-97-6</t>
  </si>
  <si>
    <t>97038-98-7</t>
  </si>
  <si>
    <t>97063-75-7</t>
  </si>
  <si>
    <t>97808-88-3</t>
  </si>
  <si>
    <t>97889-90-2</t>
  </si>
  <si>
    <t>97952-39-1</t>
  </si>
  <si>
    <t>97953-08-7</t>
  </si>
  <si>
    <t>98241-25-9</t>
  </si>
  <si>
    <t>99328-54-8</t>
  </si>
  <si>
    <t>994-31-0</t>
  </si>
  <si>
    <t>994-32-1</t>
  </si>
  <si>
    <t>99749-31-2</t>
  </si>
  <si>
    <t>Dropdowns</t>
  </si>
  <si>
    <t>The list of Dropdown selections in the RMIR.  If any brand new dropdowns need to be selected, please insert the table alphabetically between the other selections.</t>
  </si>
  <si>
    <t>Make sure the translated "select from list" options in all lists do not concatenate in the Translation Concatenate columns (there is no room for it in the columns they show up in)</t>
  </si>
  <si>
    <t>Biocide Regulations</t>
  </si>
  <si>
    <t>Dropdown Type</t>
  </si>
  <si>
    <t>Translation Concatenate</t>
  </si>
  <si>
    <t>Select from List</t>
  </si>
  <si>
    <t>Chemical Inventory Registration - CA</t>
  </si>
  <si>
    <t>Chemical Inventory Registration - Canada</t>
  </si>
  <si>
    <t>Chemical Inventory Registration - Europe</t>
  </si>
  <si>
    <t>Chemical Inventory Registration - Standard</t>
  </si>
  <si>
    <t>Component Type</t>
  </si>
  <si>
    <t>Density</t>
  </si>
  <si>
    <t>Impurity or Not</t>
  </si>
  <si>
    <t>Physical State</t>
  </si>
  <si>
    <t>Shelf Life</t>
  </si>
  <si>
    <t>Temperature</t>
  </si>
  <si>
    <t>Yes or No</t>
  </si>
  <si>
    <t>Nanoparticle Shapes</t>
  </si>
  <si>
    <t>Nanoparticle</t>
  </si>
  <si>
    <t>Nano Bond Dropdown</t>
  </si>
  <si>
    <t>Nano Bond</t>
  </si>
  <si>
    <t>Chemical Inventory Registration - United States</t>
  </si>
  <si>
    <t>Nano Dustiness Level</t>
  </si>
  <si>
    <t>Nano Dustiness</t>
  </si>
  <si>
    <t>Nano Surface Treatments</t>
  </si>
  <si>
    <t>Nano Surface</t>
  </si>
  <si>
    <t>Absorbent</t>
  </si>
  <si>
    <t>Nano Particle Size Distribution</t>
  </si>
  <si>
    <t>Nano PSD</t>
  </si>
  <si>
    <t>Nano Composition Analysis</t>
  </si>
  <si>
    <t>Nano Comp</t>
  </si>
  <si>
    <t>LCA Type</t>
  </si>
  <si>
    <t>LCA Declaration Option</t>
  </si>
  <si>
    <t>LCA Shipping Options</t>
  </si>
  <si>
    <t>Less than 16 metric ton truck, Euro 5 emission standard</t>
  </si>
  <si>
    <t>16 to less than 32 metric ton truck, Euro 5 emission standard</t>
  </si>
  <si>
    <t>More than 32 metric ton truck, Euro 5 emission standard</t>
  </si>
  <si>
    <t>Rail</t>
  </si>
  <si>
    <t>Air</t>
  </si>
  <si>
    <t>Ocean container</t>
  </si>
  <si>
    <t>Notes</t>
  </si>
  <si>
    <t>The form consists of this cover letter along with 7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</si>
  <si>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Christine Camsuzou</t>
  </si>
  <si>
    <t>Composition</t>
  </si>
  <si>
    <t>Does this product contain animal or dairy products, or any materials that are derived from animal or dairy products?</t>
  </si>
  <si>
    <t>Does this product contailn any food allergens such as milk, eggs, fish, Crustacean shellfish, tree nuts, peanuts, wheat, and / or soybeans?</t>
  </si>
  <si>
    <t>If yes, specify the component(s) and amounts below:</t>
  </si>
  <si>
    <t>Component</t>
  </si>
  <si>
    <t>Amount in Product</t>
  </si>
  <si>
    <t>Does this product contain other allergens, such as latex, rosins, etc.?</t>
  </si>
  <si>
    <t>5. Conflict Minerals</t>
  </si>
  <si>
    <t>Does this product contain conflict minerals or their derivatives (tin, tantaum, tungsten, and / or gold)?</t>
  </si>
  <si>
    <t>If yes, is this product "DRC Conflict Free" as defined by Section 1502 of the Dodd-Frank Wall Street Reform and Consumer Protection Act?</t>
  </si>
  <si>
    <t>Part F Life Cycle Analysis and Carbon Footprint</t>
  </si>
  <si>
    <t>Please provide how and where your products are shipped to PPG (answer based on dominant location(s) and transportation mode):</t>
  </si>
  <si>
    <t>Location(s) of where your products are shipped from:</t>
  </si>
  <si>
    <t>How your products are shipped to PPG:</t>
  </si>
  <si>
    <t>Option 1</t>
  </si>
  <si>
    <t>Please attach the SimaPro system dataset import file below:</t>
  </si>
  <si>
    <t>Table 1</t>
  </si>
  <si>
    <t>Analysis Method</t>
  </si>
  <si>
    <t>Impact Category</t>
  </si>
  <si>
    <t>Unit</t>
  </si>
  <si>
    <t>ISO 14067</t>
  </si>
  <si>
    <t>Climate Change - Total*</t>
  </si>
  <si>
    <r>
      <t>kg CO</t>
    </r>
    <r>
      <rPr>
        <i/>
        <vertAlign val="subscript"/>
        <sz val="10"/>
        <rFont val="Arial"/>
        <family val="2"/>
      </rPr>
      <t xml:space="preserve">2 </t>
    </r>
    <r>
      <rPr>
        <i/>
        <sz val="10"/>
        <rFont val="Arial"/>
        <family val="2"/>
      </rPr>
      <t>eq</t>
    </r>
  </si>
  <si>
    <t>Climate Change - fossil</t>
  </si>
  <si>
    <t>Climate Change - biogenic</t>
  </si>
  <si>
    <t>Climate Change - land use and land use change</t>
  </si>
  <si>
    <t>*Calculated value based on fossil, biogenic, and LULUC</t>
  </si>
  <si>
    <t>Option 2</t>
  </si>
  <si>
    <t>Completing the Value column in Table 2 below.</t>
  </si>
  <si>
    <t>Cradle-to-Gate LCA results per kilogram of material, including emission occurs at your facility, without packaging of your products, and without transportation of your products to PPG.</t>
  </si>
  <si>
    <t>Table 2</t>
  </si>
  <si>
    <t>Tier</t>
  </si>
  <si>
    <t>TIER 1</t>
  </si>
  <si>
    <t>-</t>
  </si>
  <si>
    <t>Mass percent of organic carbon in product</t>
  </si>
  <si>
    <t>mass %</t>
  </si>
  <si>
    <t>TIER 2</t>
  </si>
  <si>
    <t>TRACI</t>
  </si>
  <si>
    <t>Ozone Depletion</t>
  </si>
  <si>
    <t>kg CFC-11 eq</t>
  </si>
  <si>
    <t>Global Climate Change</t>
  </si>
  <si>
    <r>
      <t>kg CO</t>
    </r>
    <r>
      <rPr>
        <i/>
        <vertAlign val="subscript"/>
        <sz val="10"/>
        <color theme="1"/>
        <rFont val="Arial"/>
        <family val="2"/>
      </rPr>
      <t xml:space="preserve">2 </t>
    </r>
    <r>
      <rPr>
        <i/>
        <sz val="10"/>
        <color theme="1"/>
        <rFont val="Arial"/>
        <family val="2"/>
      </rPr>
      <t>eq</t>
    </r>
  </si>
  <si>
    <t>Photochemical Smog Formation</t>
  </si>
  <si>
    <r>
      <t>kg O</t>
    </r>
    <r>
      <rPr>
        <i/>
        <vertAlign val="subscript"/>
        <sz val="10"/>
        <color theme="1"/>
        <rFont val="Arial"/>
        <family val="2"/>
      </rPr>
      <t xml:space="preserve">3 </t>
    </r>
    <r>
      <rPr>
        <i/>
        <sz val="10"/>
        <color theme="1"/>
        <rFont val="Arial"/>
        <family val="2"/>
      </rPr>
      <t>eq</t>
    </r>
  </si>
  <si>
    <t>Acidification</t>
  </si>
  <si>
    <r>
      <t>kg SO</t>
    </r>
    <r>
      <rPr>
        <i/>
        <vertAlign val="subscript"/>
        <sz val="10"/>
        <color theme="1"/>
        <rFont val="Arial"/>
        <family val="2"/>
      </rPr>
      <t xml:space="preserve">2 </t>
    </r>
    <r>
      <rPr>
        <i/>
        <sz val="10"/>
        <color theme="1"/>
        <rFont val="Arial"/>
        <family val="2"/>
      </rPr>
      <t>eq</t>
    </r>
  </si>
  <si>
    <t xml:space="preserve">Eutrophication </t>
  </si>
  <si>
    <t>kg N eq</t>
  </si>
  <si>
    <t>Carcinogenics</t>
  </si>
  <si>
    <t>CTUh</t>
  </si>
  <si>
    <t>Non Carcinogenics</t>
  </si>
  <si>
    <t>Respiratory Effects</t>
  </si>
  <si>
    <t>kg PM2.5 eq</t>
  </si>
  <si>
    <t>Ecotoxicity</t>
  </si>
  <si>
    <t>CTUe</t>
  </si>
  <si>
    <t>Fossil Fuel Depletion</t>
  </si>
  <si>
    <t>MJ, surplus</t>
  </si>
  <si>
    <t>EF 3.0</t>
  </si>
  <si>
    <t>Ionising Radiation</t>
  </si>
  <si>
    <t>kBq U-235 eq</t>
  </si>
  <si>
    <t>Photochemical Ozone Formation</t>
  </si>
  <si>
    <r>
      <t>kg NMVOC</t>
    </r>
    <r>
      <rPr>
        <i/>
        <vertAlign val="subscript"/>
        <sz val="10"/>
        <color theme="1"/>
        <rFont val="Arial"/>
        <family val="2"/>
      </rPr>
      <t xml:space="preserve"> </t>
    </r>
    <r>
      <rPr>
        <i/>
        <sz val="10"/>
        <color theme="1"/>
        <rFont val="Arial"/>
        <family val="2"/>
      </rPr>
      <t>eq</t>
    </r>
    <r>
      <rPr>
        <i/>
        <vertAlign val="superscript"/>
        <sz val="10"/>
        <color theme="1"/>
        <rFont val="Arial"/>
        <family val="2"/>
      </rPr>
      <t>(3)</t>
    </r>
  </si>
  <si>
    <t>Particulate matter</t>
  </si>
  <si>
    <t>Disease inc.</t>
  </si>
  <si>
    <t>Human Toxicity, non cancer</t>
  </si>
  <si>
    <t>Human Toxicity,  cancer</t>
  </si>
  <si>
    <r>
      <t>mol H</t>
    </r>
    <r>
      <rPr>
        <i/>
        <vertAlign val="superscript"/>
        <sz val="10"/>
        <color theme="1"/>
        <rFont val="Arial"/>
        <family val="2"/>
      </rPr>
      <t>+</t>
    </r>
    <r>
      <rPr>
        <i/>
        <sz val="10"/>
        <color theme="1"/>
        <rFont val="Arial"/>
        <family val="2"/>
      </rPr>
      <t xml:space="preserve"> eq</t>
    </r>
  </si>
  <si>
    <t>Eutrophication - Freshwater</t>
  </si>
  <si>
    <t>kg P eq</t>
  </si>
  <si>
    <t>Eutrophication - Marine</t>
  </si>
  <si>
    <t>Eutrophication - Terrestrial</t>
  </si>
  <si>
    <t>mol N eq</t>
  </si>
  <si>
    <t>Ecotoxicity, fresh water</t>
  </si>
  <si>
    <t>Land Use</t>
  </si>
  <si>
    <t>Pt</t>
  </si>
  <si>
    <t>water Use</t>
  </si>
  <si>
    <t>m3</t>
  </si>
  <si>
    <t>Resources use – fossil</t>
  </si>
  <si>
    <t>MJ</t>
  </si>
  <si>
    <t>Resource Use, minerals and metals</t>
  </si>
  <si>
    <t>kg Sb eq</t>
  </si>
  <si>
    <t>Human Toxicity, non-cancer - organics</t>
  </si>
  <si>
    <t>Human Toxicity, non-cancer - inorganics</t>
  </si>
  <si>
    <t>Human Toxicity, non-cancer - metals</t>
  </si>
  <si>
    <t>Ecotoxicity, freshwater - organics</t>
  </si>
  <si>
    <t>Ecotoxicity, freshwater - inorganics</t>
  </si>
  <si>
    <t>Ecotoxicity, freshwater - metals</t>
  </si>
  <si>
    <t>Vice President, Procurement</t>
  </si>
  <si>
    <t>Chemical Inventory Registration - Korea</t>
  </si>
  <si>
    <t>Chemical Inventory Registration - Turkey</t>
  </si>
  <si>
    <t>111-96-6</t>
  </si>
  <si>
    <t>122384-78-5</t>
  </si>
  <si>
    <t>60864-33-7</t>
  </si>
  <si>
    <t>61789-28-4</t>
  </si>
  <si>
    <t>65996-85-2</t>
  </si>
  <si>
    <t>65996-89-6</t>
  </si>
  <si>
    <t>65996-91-0</t>
  </si>
  <si>
    <t>65996-93-2</t>
  </si>
  <si>
    <t>70321-79-8</t>
  </si>
  <si>
    <t>8001-58-9</t>
  </si>
  <si>
    <t>8007-45-2</t>
  </si>
  <si>
    <t>8021-39-4</t>
  </si>
  <si>
    <t>84650-04-4</t>
  </si>
  <si>
    <t>89759-80-8</t>
  </si>
  <si>
    <t>90640-80-5</t>
  </si>
  <si>
    <t>90640-84-9</t>
  </si>
  <si>
    <t>104810-48-2</t>
  </si>
  <si>
    <t>1329-99-3</t>
  </si>
  <si>
    <t>1244733-77-4</t>
  </si>
  <si>
    <t>12174-11-7</t>
  </si>
  <si>
    <t>13463-67-7</t>
  </si>
  <si>
    <t>本电子表格本页除外，共有7部分，每部分都要求您提供相关信息，要求提供信息的地方以灰色标记。您需要完成所有部分信息，包括B部分。然后把本原料引入申请表尽快交给您在PPG的联系人。在填写过程中，如果您有任何问题，请联系您在PPG的联系人或者向PPG的采购人员咨询，以便顺利及时完成该申请表。</t>
  </si>
  <si>
    <t>Форма состоит из этого сопроводительного письма и 7 дополнительных вкладок, по одной для каждого раздела требуемых данных. Обязательные поля заштрихованы серым цветом по всей форме. Пожалуйста, заполните все разделы этой формы, включая «Информация, предоставленная» (раздел B), и как можно скорее верните ее контактному лицу PPG, указанному в разделе «Контакты» формы. Свяжитесь с заказчиком или вашим агентом по закупкам, если у вас есть вопросы относительно заполнения формы.</t>
  </si>
  <si>
    <t>*Melamine</t>
  </si>
  <si>
    <t xml:space="preserve">* Cyclosiloxanes (D3, D4, D5, D6) </t>
  </si>
  <si>
    <t>C - COMPOSITION</t>
  </si>
  <si>
    <t>If LCA data is available, there are Two Options for delivery of this data that PPG will accept:</t>
  </si>
  <si>
    <t>F - LIFE CYCLE ANALYSIS</t>
  </si>
  <si>
    <t>Your company data will be included as part of LCA calculations on PPG formulations</t>
  </si>
  <si>
    <t>ISO 14067  Section 6.5.2 characterizes removals of CO2 into biomass as -1 kg CO2 eq/kg CO2. Similarly any reemission of biogenic CO2 shall be characterized as 1 kg CO2 eq/kg CO2 (for example, part of a biomass feedstock is burned to provide process heating).
If the uptake of CO2 is considered in the calculation of Climate Change - biogenic, in accordance with ISO 14067:2018, section 6.4.9.3. the biogenic carbon content will be provided for cradle-to-gate studies</t>
  </si>
  <si>
    <t>kg CO2 eq</t>
  </si>
  <si>
    <t>ISO 14067  Section 6.5.2 characterizes removals of CO2 into biomass as -1 kg CO2</t>
  </si>
  <si>
    <t>EF3.0 separates the impact indicators Human Toxicity, non-cancer - inorganics and Human Toxicity, non-cancer - metals. In the EF3.1 the two indicators have been combined into Human Toxicity, non-cancer - inorganics. Declaration of the two individual indicators, or the combined impact in Human Toxicity, non-cancer - inorganics is acceptable for this declaration.</t>
  </si>
  <si>
    <t>EF3.0 separates the impact indicators Human Toxicity, non-cancer - inorganic</t>
  </si>
  <si>
    <t>EF3.0 separates the impact indicators Ecotoxicity, Freshwater - inorganics and Ecotoxicity, Freshwater - metals. In the EF3.1 the two indicators have been combined into Ecotoxicity, Freshwater - inorganics. Declaration of the two individual indicators, or the combined impact in Ecotoxicity, Freshwater - inorganics is acceptable for this declaration.</t>
  </si>
  <si>
    <t>EF3.0 separates the impact indicators Ecotoxicity, Freshwater - inorganics and Ecotoxicity</t>
  </si>
  <si>
    <t xml:space="preserve">Supplying an aggregated SimaPro data set import file (also known as system dataset). </t>
  </si>
  <si>
    <t>If this is provided please also provide the climate change indicators in Table 1 to ensure import of the data set into PPG's SimaPro systems are giving consistent results. to ensure import of the data set into PPG's SimaPro systems are giving consistent results.</t>
  </si>
  <si>
    <t xml:space="preserve">If this is provided please also provide the climate change indicators in Table 1 to ensure import </t>
  </si>
  <si>
    <t>*Ensure Letter of Confirmation (LoC) is attached if destination country is Korea.</t>
  </si>
  <si>
    <t>Los datos de su empresa se incluirán como parte de los cálculos del ACV de las fórmulas de PPG.  Como tal, no será posible extraer información medioambiental de sus productos de ninguna declaración pública. PPG nunca presentará los datos de forma tal que cualquier persona ajena a PPG pueda calcular el impacto de su producto a partir de los datos presentados por PPG.</t>
  </si>
  <si>
    <t>Indique cómo y dónde se envían sus productos a PPG (responda en función de la(s) localidad(es) principal(es) y el modo de transporte):</t>
  </si>
  <si>
    <t>Adjunte el archivo de importación del conjunto de datos del sistema SimaPro a continuación:</t>
  </si>
  <si>
    <t>La sección 6.5.2 de ISO 14067 caracteriza las eliminaciones de CO2 en biomasa como -1 kg CO2 eq/Kg CO2. Del mismo modo, cualquier reemisión de CO2 biogénico se caracterizará como 1 Kg CO2 eq/Kg CO2 (por ejemplo, parte de una materia prima de biomasa se quema para proporcionar calentamiento al proceso).
Si la absorción de CO2 se considera en el cálculo del Cambio Climático - biogénico, de acuerdo con la norma ISO 14067:2018, sección 6.4.9.3. se proporcionará el contenido de carbono biogénico para los estudios de la cuna a la puerta"</t>
  </si>
  <si>
    <t>Cambio climático - Total*</t>
  </si>
  <si>
    <t>Tier (nivel)</t>
  </si>
  <si>
    <t>Inc. de enfermedad</t>
  </si>
  <si>
    <t>Resultados del ACV de la cuna a la puerta por kilogramo de material, incluida la emisión que se produce en sus instalaciones, sin empacar sus productos y sin el transporte de sus productos a PPG.</t>
  </si>
  <si>
    <t xml:space="preserve">Si se proporciona, proporcione también los indicadores de cambio climático de la Tabla 1 para garantizar que la importación del conjunto de datos a los sistemas SimaPro de PPG dé resultados coherentes. </t>
  </si>
  <si>
    <t>Sí, opción 1 a continuación</t>
  </si>
  <si>
    <t>Sí, opción 2 a continuación</t>
  </si>
  <si>
    <t>Vicepresidente de Compras</t>
  </si>
  <si>
    <t>*Melamina</t>
  </si>
  <si>
    <t xml:space="preserve">* Ciclosiloxanos (D3, D4, D5, D6) </t>
  </si>
  <si>
    <t>Composición</t>
  </si>
  <si>
    <t>Localidad(es) desde donde se envían sus productos:</t>
  </si>
  <si>
    <t>Cómo se envían sus productos a PPG:</t>
  </si>
  <si>
    <t>Si existen datos disponibles del ACV, existen dos opciones de entrega de datos aceptadas por PPG:</t>
  </si>
  <si>
    <t>Parte F Análisis del Ciclo de Vida y Huella de Carbono</t>
  </si>
  <si>
    <t>Tabla 1</t>
  </si>
  <si>
    <t>Unidad</t>
  </si>
  <si>
    <t>Notas</t>
  </si>
  <si>
    <t>Categoría de impacto</t>
  </si>
  <si>
    <t>Cambio climático - fósil</t>
  </si>
  <si>
    <t>Cambio climático - biogénico</t>
  </si>
  <si>
    <t>Cambio climático - uso de suelo y cambio de uso de suelo</t>
  </si>
  <si>
    <t>*Valor calculado con base en fósil, biogénico y LULUC</t>
  </si>
  <si>
    <t>Método de análisis</t>
  </si>
  <si>
    <t>Tabla 2</t>
  </si>
  <si>
    <t>% masa</t>
  </si>
  <si>
    <t>Porcentaje de masa de carbono orgánico en el producto</t>
  </si>
  <si>
    <t>Reducción de la capa de ozono</t>
  </si>
  <si>
    <t>Cambio climático global</t>
  </si>
  <si>
    <t>Formación de smog fotoquímico</t>
  </si>
  <si>
    <t>Acidificación</t>
  </si>
  <si>
    <t xml:space="preserve">Eutrofización </t>
  </si>
  <si>
    <t>Carcinógenos</t>
  </si>
  <si>
    <t>No carcinógenos</t>
  </si>
  <si>
    <t>Efectos respiratorios</t>
  </si>
  <si>
    <t>Ecotoxicidad</t>
  </si>
  <si>
    <t>Agotamiento de combustibles fósiles</t>
  </si>
  <si>
    <t>Radiación ionizante</t>
  </si>
  <si>
    <t>Formación fotoquímica de ozono</t>
  </si>
  <si>
    <t>Partículas en suspensión</t>
  </si>
  <si>
    <t>Toxicidad en humanos, no cancerígeno</t>
  </si>
  <si>
    <t>Toxicidad en humanos, cancerígeno</t>
  </si>
  <si>
    <t>Eutrofización - Agua dulce</t>
  </si>
  <si>
    <t>Eutrofización - Marina</t>
  </si>
  <si>
    <t>Eutrofización - Terrestre</t>
  </si>
  <si>
    <t>Ecotoxicidad, agua dulce</t>
  </si>
  <si>
    <t>Uso de suelo</t>
  </si>
  <si>
    <t>Uso de agua</t>
  </si>
  <si>
    <t>Uso de recursos - fósiles</t>
  </si>
  <si>
    <t>Uso de recursos, minerales y metales</t>
  </si>
  <si>
    <t>Toxicidad en humanos, no cancerígeno - orgánicos</t>
  </si>
  <si>
    <t>Toxicidad en humanos, no cancerígeno - inorgánicos</t>
  </si>
  <si>
    <t>Toxicidad en humanos, no cancerígeno - metales</t>
  </si>
  <si>
    <t>Ecotoxicidad, agua dulce - orgánicos</t>
  </si>
  <si>
    <t>Ecotoxicidad, agua dulce - inorgánicos</t>
  </si>
  <si>
    <t>Ecotoxicidad, agua dulce, metales</t>
  </si>
  <si>
    <t>EF3.0 separa los indicadores de impacto Toxicidad humana, no cancerígeno - inorgánicos y Toxicidad humana, no cancerígeno - metales. En el EF3.1 los dos indicadores se combinan en Toxicidad humana, no cancerígeno - inorgánicos.  La declaración de los dos indicadores individuales, o el impacto combinado en Toxicidad humana, no cancerígeno - inorgánicos es aceptable para esta declaración.</t>
  </si>
  <si>
    <t>EF3.0 separa los indicadores de impacto Ecotoxicidad, agua dulce - inorgánicos y Ecotoxicidad, agua dulce - metales.  En el EF3.1 los dos indicadores se combinan en Ecotoxicidad, agua dulce - inorgánicos.  La declaración de los dos indicadores individuales, o el impacto combinado en Ecotoxicidad, agua dulce - inorgánicos es aceptable para esta declaración.</t>
  </si>
  <si>
    <t>Completar la columna Valor en la Tabla 2 a continuación.</t>
  </si>
  <si>
    <t>Opción 2</t>
  </si>
  <si>
    <t>Opción 1</t>
  </si>
  <si>
    <t xml:space="preserve">Proporcionar un archivo de importación de conjunto de datos SimaPro agregado (también conocido como conjunto de datos del sistema).  </t>
  </si>
  <si>
    <t>Camión de menos de 16 toneladas métricas, norma de emisiones Euro 5</t>
  </si>
  <si>
    <t>Camión de 16a menos de 32 toneladas métricas, norma de emisiones Euro 5</t>
  </si>
  <si>
    <t>Camión de más de 32 toneladas métricas, norma de emisiones Euro 5</t>
  </si>
  <si>
    <t>Ferrocarril</t>
  </si>
  <si>
    <t>Aire</t>
  </si>
  <si>
    <t>Contenedor marítimo</t>
  </si>
  <si>
    <t>*Asegúrese de que se adjunta la carta de confirmación (LoC) si el país de destino es Corea.</t>
  </si>
  <si>
    <r>
      <t xml:space="preserve">Supplying an aggregated SimaPro data set import file (also known as </t>
    </r>
    <r>
      <rPr>
        <b/>
        <u/>
        <sz val="10"/>
        <color theme="3" tint="0.79998168889431442"/>
        <rFont val="Arial"/>
        <family val="2"/>
        <scheme val="minor"/>
      </rPr>
      <t>system dataset</t>
    </r>
    <r>
      <rPr>
        <b/>
        <sz val="10"/>
        <color theme="3" tint="0.79998168889431442"/>
        <rFont val="Arial"/>
        <family val="2"/>
        <scheme val="minor"/>
      </rPr>
      <t xml:space="preserve">). </t>
    </r>
  </si>
  <si>
    <t>REGULATORY INFO</t>
  </si>
  <si>
    <t>Does this product contain conflict minerals or their derivatives (tin, tantalum, tungsten, and / or gold)?</t>
  </si>
  <si>
    <t>¿Este producto contiene productos animales o lácteos, o cualquier material derivado de los mismos?</t>
  </si>
  <si>
    <t>¿Este producto contiene algún alergeno alimentario como leche, huevo, pescado, crustáceos, frutos secos, cacahuates, trigo o soya?</t>
  </si>
  <si>
    <t>En caso afirmativo, especifique a continuación el componente o componentes y las cantidades:</t>
  </si>
  <si>
    <t>Cantidad en el producto</t>
  </si>
  <si>
    <t>¿Este producto contiene otros alergenos como látex, brea, etc.?</t>
  </si>
  <si>
    <t>¿Este producto contiene minerales de zonas de conflicto o sus derivados (estaño, tantalio, tungsteno y oro)?</t>
  </si>
  <si>
    <t xml:space="preserve">En caso afirmativo, ¿este producto está “libre de conflicto en la RDC” según la definición de la Sección 1502 de la Ley Dodd-Frank de reforma de Wall Street y protección al consumidor? </t>
  </si>
  <si>
    <t>Componente</t>
  </si>
  <si>
    <t>5. Minerales de zonas de conflicto</t>
  </si>
  <si>
    <t>5. 冲突矿物</t>
  </si>
  <si>
    <t>本产品是否含有动物或乳制品，或任何来源于动物或乳制品的材料？</t>
  </si>
  <si>
    <t>本产品是否含有任何食物过敏原，如牛奶、鸡蛋、鱼、甲壳类贝类、坚果、花生、小麦、大豆？</t>
  </si>
  <si>
    <t>如果是，请在以下具体说明成分和数量：</t>
  </si>
  <si>
    <t>产品中的数量</t>
  </si>
  <si>
    <t>本产品是否含有其他过敏原，如乳胶、松香等？</t>
  </si>
  <si>
    <t>本产品是否含有冲突矿物或其衍生物（锡、钽、钨、金）？</t>
  </si>
  <si>
    <t>如果是，此产品是否按照《多德-弗兰克华尔街改革和消费者保护法》第 1502 条的定义“DRC 无冲突”？</t>
  </si>
  <si>
    <t>成分</t>
  </si>
  <si>
    <t>Does this product contailn any food allergens such as milk</t>
  </si>
  <si>
    <t>Does this product contain conflict minerals or their derivatives</t>
  </si>
  <si>
    <t>Part G: Attachments</t>
  </si>
  <si>
    <t>Parte G: adjuntos</t>
  </si>
  <si>
    <t>G部分：附件</t>
  </si>
  <si>
    <t>是，下面的选项 1</t>
  </si>
  <si>
    <t>是，下面的选项 2</t>
  </si>
  <si>
    <t>采购副总裁</t>
  </si>
  <si>
    <t>*三聚氰胺</t>
  </si>
  <si>
    <t>请提供您的产品的发货地点以及运输方式（根据主要位置和运输方式回答）：</t>
  </si>
  <si>
    <t>表1</t>
  </si>
  <si>
    <t>影响类别</t>
  </si>
  <si>
    <t>分析方法</t>
  </si>
  <si>
    <t>表2</t>
  </si>
  <si>
    <t>产品中有机碳的质量百分比</t>
  </si>
  <si>
    <t>臭氧消耗</t>
  </si>
  <si>
    <t>全球气候变化</t>
  </si>
  <si>
    <t>酸雨</t>
  </si>
  <si>
    <t xml:space="preserve">富营养化 </t>
  </si>
  <si>
    <t>非致癌物</t>
  </si>
  <si>
    <t>呼吸系统影响</t>
  </si>
  <si>
    <t>生态毒性</t>
  </si>
  <si>
    <t>化石燃料枯竭</t>
  </si>
  <si>
    <t>电离辐射</t>
  </si>
  <si>
    <t>颗粒物</t>
  </si>
  <si>
    <t>人体毒性，非癌症</t>
  </si>
  <si>
    <t>人体毒性，癌症</t>
  </si>
  <si>
    <t>土地利用</t>
  </si>
  <si>
    <t>疾病增长率</t>
  </si>
  <si>
    <t>选项 2</t>
  </si>
  <si>
    <t>选项 1</t>
  </si>
  <si>
    <t>海运集装箱</t>
  </si>
  <si>
    <t>您公司的数据将作为全生命周期评价（LCA）计算的一部分被包含在PPG的配方里。因此，无法从PPG任何公开声明中获取您公司产品的环境信息。任何 PPG以外的人都不可能通过PPG提供的数据推算出您产品的影响。</t>
  </si>
  <si>
    <t xml:space="preserve">* 环硅氧烷（D3、D4、D5、D6） </t>
  </si>
  <si>
    <t>您的产品发货地点：</t>
  </si>
  <si>
    <t>您的产品的运输方式：</t>
  </si>
  <si>
    <t>如果您公司有LCA数据，PPG将接受以下两种数据交付的方式：</t>
  </si>
  <si>
    <t>F部分 全生命周期分析和碳足迹</t>
  </si>
  <si>
    <t>请在下方附上SimaPro系统数据集导入文件：</t>
  </si>
  <si>
    <t>ISO 14067，第 6.5.2 节中，将生物质产品中所含的CO2 定义为从最终产品中扣除1 kg CO2 eq/kg CO2 （暨-1kg CO2eq/kg CO2)。同样，当任何来源于生物质材料的CO2 再排放到大气中时均应计算为1 kg CO2 eq/kg CO2（例如，燃烧部分生物质原料以提供工艺加热，那么产生的二氧化碳排放应以正值计入产品的排放）。根据 ISO 14067:2018，第6.4.9.3节，如果计算气候变化-生物时考虑CO2的吸收，生物碳含量将用于摇篮到大门的研究。</t>
  </si>
  <si>
    <t>气候变化-总计*</t>
  </si>
  <si>
    <t>气候变化-化石燃料</t>
  </si>
  <si>
    <t>气候变化-生物源</t>
  </si>
  <si>
    <t>气候变化-土地利用和土地利用变化</t>
  </si>
  <si>
    <t>*基于化石燃料、生物源性和土地利用变化的计算值</t>
  </si>
  <si>
    <t>层级</t>
  </si>
  <si>
    <t>第1层级</t>
  </si>
  <si>
    <t>质量百分比</t>
  </si>
  <si>
    <t>第2层级</t>
  </si>
  <si>
    <t>光化学烟雾形成</t>
  </si>
  <si>
    <t>致癌物</t>
  </si>
  <si>
    <t>光化学臭氧形成</t>
  </si>
  <si>
    <t>富营养化-淡水</t>
  </si>
  <si>
    <t>富营养化-海洋</t>
  </si>
  <si>
    <t>富营养化-陆地</t>
  </si>
  <si>
    <t>生态毒性，淡水</t>
  </si>
  <si>
    <t>水资源利用</t>
  </si>
  <si>
    <t>资源利用-化石燃料</t>
  </si>
  <si>
    <t>资源利用，矿产和金属</t>
  </si>
  <si>
    <t>人体毒性，非癌症-有机物</t>
  </si>
  <si>
    <t>人体毒性，非癌症-无机物</t>
  </si>
  <si>
    <t>人体毒性，非癌症-金属</t>
  </si>
  <si>
    <t>生态毒性，淡水-有机物</t>
  </si>
  <si>
    <t>生态毒性，淡水-无机物</t>
  </si>
  <si>
    <t>生态毒性，淡水-金属</t>
  </si>
  <si>
    <t>在EF3.0中，人体毒性-非癌症-无机物和人体毒性-非癌症-金属的影响指标是分开的。在EF3.1中，这两个指标合并为人体毒性-非癌症-无机物。本声明可以接受以上两个分开的单独影响指标，或合并的人体毒性-非癌症-无机物影响指标。</t>
  </si>
  <si>
    <t>在EF3.0中，生态毒性-淡水-无机物和生态毒性-淡水-金属的影响指标是分开的。在EF3.1中，这两个指标合并为生态毒性-淡水-无机物。本声明可以接受两个分开的单独影响指标，或合并的生态毒性-淡水-无机物影响指标。</t>
  </si>
  <si>
    <t>填写下面表2中的“值”一列。</t>
  </si>
  <si>
    <t>从摇篮到大门，每公斤材料的LCA结果，包括工厂的排放，不包括产品包装和运输到PPG的排放。</t>
  </si>
  <si>
    <t xml:space="preserve">提供整合的SimaPro数据集导入文件（也称为系统数据集）。 </t>
  </si>
  <si>
    <t>请同时提供表1中的气候变化指标，以确保将数据集导入PPG的SimaPro系统时得到一致的结果。</t>
  </si>
  <si>
    <t>16吨以下卡车，欧5排放标准</t>
  </si>
  <si>
    <t>16至32吨卡车，欧 5 排放标准</t>
  </si>
  <si>
    <t>32吨以上卡车，欧5排放标准</t>
  </si>
  <si>
    <t>铁路</t>
  </si>
  <si>
    <t>空运</t>
  </si>
  <si>
    <t>*如果目的地国家是韩国，请确保附上确认函（LoC）。</t>
  </si>
  <si>
    <t>Lyndee Brassieur</t>
  </si>
  <si>
    <t>Japan PL</t>
  </si>
  <si>
    <t>Merosur</t>
  </si>
  <si>
    <t>If yes is selected, specify regulation number below and attach your certifcation letter in the attachments section:</t>
  </si>
  <si>
    <t>United Kingdom (UK-REACh)</t>
  </si>
  <si>
    <t>Chemical Inventory Registration - UK Reach</t>
  </si>
  <si>
    <t>DUIN submitted/NRES</t>
  </si>
  <si>
    <t>Hexabromocyclododecane</t>
  </si>
  <si>
    <t>933999-84-9</t>
  </si>
  <si>
    <t>68511-62-6</t>
  </si>
  <si>
    <t>68611-50-7</t>
  </si>
  <si>
    <t xml:space="preserve">In the "Component Description" column, please state the average number of moles EO. </t>
  </si>
  <si>
    <t>Moles EO</t>
  </si>
  <si>
    <t>32492-61-8</t>
  </si>
  <si>
    <t>68439-49-6</t>
  </si>
  <si>
    <t>68920-66-1</t>
  </si>
  <si>
    <t>69011-36-5</t>
  </si>
  <si>
    <t>78330-21-9</t>
  </si>
  <si>
    <t>104376-75-2</t>
  </si>
  <si>
    <t xml:space="preserve">9046-10-0 </t>
  </si>
  <si>
    <t>Degree of Polymerization</t>
  </si>
  <si>
    <t>In the "Component Description" column, please state the degree of polymerization for this CAS number (n=2-6 or n&gt;6)</t>
  </si>
  <si>
    <t>104-15-4</t>
  </si>
  <si>
    <t>Percent sulfuric acid</t>
  </si>
  <si>
    <t>In the "Component Description" column, please state if this CAS number contains greater than 5% sulfuric acid (H2SO4).</t>
  </si>
  <si>
    <t>substances with addl questions</t>
  </si>
  <si>
    <t>101-14-4</t>
  </si>
  <si>
    <t>110-54-3</t>
  </si>
  <si>
    <t>115-96-8</t>
  </si>
  <si>
    <t>117-81-7</t>
  </si>
  <si>
    <t>118-74-1</t>
  </si>
  <si>
    <t>25973-55-1</t>
  </si>
  <si>
    <t>71-43-2</t>
  </si>
  <si>
    <t>80-05-7</t>
  </si>
  <si>
    <t>872-50-4</t>
  </si>
  <si>
    <t>Business Unit</t>
  </si>
  <si>
    <t>Aerospace</t>
  </si>
  <si>
    <t>Architectural Finishes</t>
  </si>
  <si>
    <t>Automotive OEM Coatings</t>
  </si>
  <si>
    <t>Automotive Refinish</t>
  </si>
  <si>
    <t>Discovery</t>
  </si>
  <si>
    <t>DYE</t>
  </si>
  <si>
    <t>Filtration Products</t>
  </si>
  <si>
    <t>OLED</t>
  </si>
  <si>
    <t>OMC</t>
  </si>
  <si>
    <t>Packaging Coatings</t>
  </si>
  <si>
    <t>Protective and Marine Coatings</t>
  </si>
  <si>
    <t>Silicas</t>
  </si>
  <si>
    <t>Teslin</t>
  </si>
  <si>
    <t>T-PPG</t>
  </si>
  <si>
    <t>Traffic Solutions</t>
  </si>
  <si>
    <t>TrueFinish</t>
  </si>
  <si>
    <t>PPG Branded Chemical Purchased Finished Goods</t>
  </si>
  <si>
    <t>Non-PPG Branded Chemical Purchased Finished Goods that meet RMIR criteria</t>
  </si>
  <si>
    <t>Non-PPG Branded Chemical Purchased Finished Goods that do not meet RMIR criteria</t>
  </si>
  <si>
    <t>Sundry Purchased Finished Goods that do not intentionally release chemicals</t>
  </si>
  <si>
    <t>Sundry Purchased Finished Goods that do intentionally release chemicals</t>
  </si>
  <si>
    <t>PFG Type</t>
  </si>
  <si>
    <t>vlookup column</t>
  </si>
  <si>
    <t>lookup</t>
  </si>
  <si>
    <t>Completing this self-declaration form is not necessary for this type of Purchased Finished Good.  Please have the supplier complete an RMIR and submit it to the GPS Raw Material Requests portal.</t>
  </si>
  <si>
    <t>Column1</t>
  </si>
  <si>
    <t>Complete the General Info and Contacts tab of this Self-Declaration form, and then have the supplier complete the remaining tabs.</t>
  </si>
  <si>
    <t>Please provide the chemical inventory statuses for the inventories below.</t>
  </si>
  <si>
    <t>Column2</t>
  </si>
  <si>
    <t>Please provide the chemical inventory statuses for the inventories below.  It is not necessary to complete the grayed-out column.</t>
  </si>
  <si>
    <t>Since this material is considered a sundry, please designate whether the product meets the article definitions for the inventories listed below.  It is not necessary to compelte the grayed-out column.</t>
  </si>
  <si>
    <t>Since this material is not a sundry, please scroll down and skip this section.</t>
  </si>
  <si>
    <t>Column3</t>
  </si>
  <si>
    <t>Since this material is considered a sundry, we will need the following information:</t>
  </si>
  <si>
    <t>Battery Type</t>
  </si>
  <si>
    <t>Other (Specify below)</t>
  </si>
  <si>
    <t>Lithium battery - UN 38.3 Test Certificate available</t>
  </si>
  <si>
    <t>Lithium battery - No UN 38.3 Test Certificate available</t>
  </si>
  <si>
    <t>Family</t>
  </si>
  <si>
    <t>Descriptions</t>
  </si>
  <si>
    <t>CAS</t>
  </si>
  <si>
    <r>
      <t xml:space="preserve">Threshold Limit for declaration
</t>
    </r>
    <r>
      <rPr>
        <b/>
        <sz val="9"/>
        <color theme="0"/>
        <rFont val="Arial"/>
        <family val="2"/>
      </rPr>
      <t>(Applies to product as manufactured unless otherwise specified)</t>
    </r>
  </si>
  <si>
    <t>Comment</t>
  </si>
  <si>
    <t>Alkylphenol ethoxylates (APE) nonionic</t>
  </si>
  <si>
    <t>4-nonyl phenol monoethoxylate</t>
  </si>
  <si>
    <t>4-nonylphenol, branched, ethoxylated</t>
  </si>
  <si>
    <t>3,6,9,12,15,18,21,24,27,30,33,36-Dodecaoxaoctatriacontan-1-ol,38-(4-nonylphenoxy)-</t>
  </si>
  <si>
    <t>3,6,9,12,15,18,21,24,27,30,33,36,39-Tridecaoxahentetracontan-1-ol, 41-(4-nonylphenoxy)-</t>
  </si>
  <si>
    <t>Nonaethylene glycol p-nonylphenyl ether</t>
  </si>
  <si>
    <t>4-t-nonylphenol diethoxylate</t>
  </si>
  <si>
    <t>44-(4-nonylphenoxy)-3,6,9,12,15,18,21,24,27,30,33,36,39,42-tetradecaoxatetratetracontan-1-ol</t>
  </si>
  <si>
    <t>4-Nonylphenol diethoxylate</t>
  </si>
  <si>
    <t>3,6,9,12,15,18,21,24,27,30-Decaoxadotriacontan-1-ol,32-(4-nonylphenoxy)-</t>
  </si>
  <si>
    <t> 3,6,9,12-Tetraoxatetradecan-1-ol, 14-(4-nonylphenoxy)-</t>
  </si>
  <si>
    <t>89-(p-Nonylphenoxy) nonacosaoxanonaoctacontan-1-ol</t>
  </si>
  <si>
    <t>Ethanol, 2-(2-(4-(1,1,3,3-tetramethylbutyl)phenoxy)ethoxy)-</t>
  </si>
  <si>
    <t>2-(4-(1,1,3,3-Tetramethylbutyl)phenoxy)ethanol</t>
  </si>
  <si>
    <t>20-(4-(1,1,3,3-Tetramethylbutyl)phenoxy)-3,6,9,12,15,18-hexaoxaicosan-1-ol</t>
  </si>
  <si>
    <t>Glycols, polyethylene, mono(p-nonylphenyl) ether</t>
  </si>
  <si>
    <t>2-(2-(2-(2-(4-(Nonan-5-yl)phenoxy)ethoxy)ethoxy)ethoxy)ethan-1-ol</t>
  </si>
  <si>
    <t>14-(nonylphenoxy)-3,6,9,12-tetraoxatetradecan-1-ol</t>
  </si>
  <si>
    <t>26-(Nonylphenoxy)-3,6,9,12,15,18,21,24-octaoxahexacosan-1-ol; Nonoxynol-9</t>
  </si>
  <si>
    <t>2-[2-(Nonylphenoxy)ethoxy]ethanol</t>
  </si>
  <si>
    <t>23-(Nonylphenoxy)-3,6,9,12,15,18,21-heptaoxatricosan-1-ol; Nonoxynol-8</t>
  </si>
  <si>
    <t>2-[2-[2-[2-[2-[2-[2-[2-[2-[2-(nonylphenoxy)ethoxy]ethoxy]ethoxy]ethoxy]ethoxy]ethoxy]ethoxy]ethoxy]ethoxy]ethanol</t>
  </si>
  <si>
    <t>Nonoxynols</t>
  </si>
  <si>
    <t>Nonoxynol-7</t>
  </si>
  <si>
    <t>2-(Nonylphenoxy)ethanol; Nonylphenol monoethoxylate</t>
  </si>
  <si>
    <t>1-ethoxy-3nonylbenzene</t>
  </si>
  <si>
    <t>p-Nonylphenol hexaethoxylate</t>
  </si>
  <si>
    <t>ISONONYLPHENOL-ETHOXYLATE</t>
  </si>
  <si>
    <t>Nonoxynol-8</t>
  </si>
  <si>
    <t>4-Nonylphenol-tri-ethoxylate</t>
  </si>
  <si>
    <t>α-(2-Nonylphenyl)-ω-hydroxy-poly(oxy-1,2-ethanediyl),</t>
  </si>
  <si>
    <t>(C9) Branched alkylphenol ethoxylate</t>
  </si>
  <si>
    <t xml:space="preserve">68412-54-4 
</t>
  </si>
  <si>
    <t>(EO&gt;14 mol)</t>
  </si>
  <si>
    <t>Polyoxyethylene (12) octylphenyl ether, branched</t>
  </si>
  <si>
    <t>2-(2-(2-(2-(4-Nonylphenoxy)ethoxy)ethoxy)ethoxy)ethanol</t>
  </si>
  <si>
    <t>Octoxynol 9</t>
  </si>
  <si>
    <t>Ethoxylated isooctylphenol</t>
  </si>
  <si>
    <t>Dodecylphenol, ethoxylated</t>
  </si>
  <si>
    <t>Nonoxynol-3</t>
  </si>
  <si>
    <t xml:space="preserve">Polyoxyethylene octylphenyl ether; Poly(oxy-1,2-ethanediyl), .alpha.-(octylphenyl)-.omega.-hydroxy- (10EO) </t>
  </si>
  <si>
    <t>Oxirane, 2-methyl-, polymer with oxirane, bis(2-oxiranylmethyl) ether</t>
  </si>
  <si>
    <t>Oxirane, 2-methyl-, polymer with oxirane, bis(2-oxiranylmethyl) ether; Ethanol, 2-[2-[2-[2-(4-nonylphenoxy)ethoxy]ethoxy]ethoxy]-, branched</t>
  </si>
  <si>
    <t>(Phenol, 4-isooctyl-, polymer with methyloxirane and oxirane )</t>
  </si>
  <si>
    <t>Alkylarylalkoxylate</t>
  </si>
  <si>
    <t>not identified</t>
  </si>
  <si>
    <t>Nonylphenolethoxylate</t>
  </si>
  <si>
    <t>Alkylphenol ethoxylate</t>
  </si>
  <si>
    <t>Nonyl phenol ethoxylates</t>
  </si>
  <si>
    <t>Nonylphenol ethoxylates</t>
  </si>
  <si>
    <t>Nonyl phenol ethoxylate</t>
  </si>
  <si>
    <t>Nonylphenol, Ethoxylated (from GPS)</t>
  </si>
  <si>
    <t>Nonylphenol Branched Ethoxylated</t>
  </si>
  <si>
    <t xml:space="preserve">Nonylphenol, branched, ethoxylated </t>
  </si>
  <si>
    <t xml:space="preserve">NPE Surfactant blend </t>
  </si>
  <si>
    <t xml:space="preserve">NPE surfactant blend </t>
  </si>
  <si>
    <t xml:space="preserve">Nonylphenol Branched Ethoxylated </t>
  </si>
  <si>
    <t>2-[4-(3,6-dimethylheptan-3-yl)phenoxy]ethanol</t>
  </si>
  <si>
    <t>2-{2-[4-(3,6-dimethylheptan-3-yl)phenoxy]ethoxy} ethanol</t>
  </si>
  <si>
    <t>Nonylphenoxydiglycol</t>
  </si>
  <si>
    <t>3,6,9,12,15,18,21,24,27-Nonaoxanonacosan-1-ol, 29-(isononylphenoxy)-</t>
  </si>
  <si>
    <t xml:space="preserve">Poly(oxy-1,2-ethanediyl), .alpha.-(phenylmethyl)-.omega.-[(1,1,3,3-tetramethylbutyl)phenoxy]- </t>
  </si>
  <si>
    <t xml:space="preserve">Asbestos Fibres, All members
</t>
  </si>
  <si>
    <t>Actinolite</t>
  </si>
  <si>
    <t>Amosite</t>
  </si>
  <si>
    <t>Anthophylite</t>
  </si>
  <si>
    <t>Chrysotile</t>
  </si>
  <si>
    <t>Crocidolite</t>
  </si>
  <si>
    <t>Tremolite</t>
  </si>
  <si>
    <t xml:space="preserve">Bisphenol A (BPA)
4,4'-isopropylidenediphenol
</t>
  </si>
  <si>
    <t xml:space="preserve"> </t>
  </si>
  <si>
    <t xml:space="preserve">
γ-Hydroxybutyrate</t>
  </si>
  <si>
    <t xml:space="preserve">
591-81-1</t>
  </si>
  <si>
    <t>γ-Butyrolactone</t>
  </si>
  <si>
    <t>Cadmium and its Compounds</t>
  </si>
  <si>
    <t>Antimony, compound with cadmium (2:3)</t>
  </si>
  <si>
    <t>applies to dried paint film</t>
  </si>
  <si>
    <t>Boric acid, cadmium salt</t>
  </si>
  <si>
    <t>C.I. Pigment Orange 20</t>
  </si>
  <si>
    <t>Cadmate(2-), tetrakis(cyano-C)-, dipotassium, (T-4)-</t>
  </si>
  <si>
    <t>Cadmium acetate</t>
  </si>
  <si>
    <t>Cadmium acrylate</t>
  </si>
  <si>
    <t>Cadmium arsenide (Cd3As2)</t>
  </si>
  <si>
    <t>Cadmium bromide</t>
  </si>
  <si>
    <t>Cadmium bromide, tetrahydrate</t>
  </si>
  <si>
    <t>Cadmium carbonate</t>
  </si>
  <si>
    <t>Cadmium chloride</t>
  </si>
  <si>
    <t>Cadmium chloride phosphate (Cd5Cl(PO4)3)</t>
  </si>
  <si>
    <t>Cadmium chloride phosphate (Cd5Cl(PO4)3), manganese-doped</t>
  </si>
  <si>
    <t>Cadmium chloride, hydrate (2:5)</t>
  </si>
  <si>
    <t>Cadmium chromate</t>
  </si>
  <si>
    <t>Cadmium cyanide (Cd(CN)2)</t>
  </si>
  <si>
    <t>Cadmium diicosanoate</t>
  </si>
  <si>
    <t>Cadmium dinitrite</t>
  </si>
  <si>
    <t>Cadmium diricinoleate</t>
  </si>
  <si>
    <t>Cadmium fluoborate</t>
  </si>
  <si>
    <t>Cadmium fluoride (CdF2)</t>
  </si>
  <si>
    <t>Cadmium hexafluorosilicate(2-)</t>
  </si>
  <si>
    <t>Cadmium hydrogen phosphate</t>
  </si>
  <si>
    <t>Cadmium hydroxide (Cd(OH)2)</t>
  </si>
  <si>
    <t>Cadmium iodate</t>
  </si>
  <si>
    <t>Cadmium iodide</t>
  </si>
  <si>
    <t>Cadmium mercury telluride ((Cd,Hg)Te)</t>
  </si>
  <si>
    <t>Cadmium molybdenum oxide (CdMoO4)</t>
  </si>
  <si>
    <t>Cadmium niobium oxide (Cd2Nb2O7)</t>
  </si>
  <si>
    <t>Cadmium nitrate</t>
  </si>
  <si>
    <t>Cadmium oxide</t>
  </si>
  <si>
    <t>Cadmium oxide (CdO), solid solution with calcium oxide and titanium oxide (TiO2), praseodymium-doped</t>
  </si>
  <si>
    <t>Cadmium oxide (CdO), solid solution with magnesium oxide, tungsten oxide (WO3) and zinc oxide</t>
  </si>
  <si>
    <t>Cadmium peroxide (Cd(O2))</t>
  </si>
  <si>
    <t>Cadmium phosphide (Cd3P2)</t>
  </si>
  <si>
    <t>Cadmium propionate</t>
  </si>
  <si>
    <t>Cadmium selenide (CdSe)</t>
  </si>
  <si>
    <t>Cadmium selenide (CdSe), solid solution with cadmium sulfide, zinc selenide and zinc sulfide, aluminum and copper-doped</t>
  </si>
  <si>
    <t>Cadmium selenide (CdSe), solid solution with cadmium sulfide, zinc selenide and zinc sulfide, copper and manganese-doped</t>
  </si>
  <si>
    <t>Cadmium selenide (CdSe), solid solution with cadmium sulfide, zinc selenide and zinc sulfide, europium-doped</t>
  </si>
  <si>
    <t>Cadmium selenide (CdSe), solid solution with cadmium sulfide, zinc selenide and zinc sulfide, gold and manganese-doped</t>
  </si>
  <si>
    <t>Cadmium selenide (CdSe), solid solution with cadmium sulfide, zinc selenide and zinc sulfide, manganese and silver-doped</t>
  </si>
  <si>
    <t>Cadmium selenide sulfide (Cd(Se,S))</t>
  </si>
  <si>
    <t>Cadmium selenide sulfide (Cd2SeS)</t>
  </si>
  <si>
    <t>Cadmium selenide sulfide (CdSe0.53S0.47)</t>
  </si>
  <si>
    <t>Cadmium selenide sulfide, (Cd2SeS)</t>
  </si>
  <si>
    <t>Cadmium selenide sulphide</t>
  </si>
  <si>
    <t>Cadmium stearate</t>
  </si>
  <si>
    <t>Cadmium succinate</t>
  </si>
  <si>
    <t>Cadmium sulfate</t>
  </si>
  <si>
    <t>Cadmium sulfate, hydrate</t>
  </si>
  <si>
    <t>Cadmium sulfide</t>
  </si>
  <si>
    <t>Cadmium sulphite</t>
  </si>
  <si>
    <t>Cadmium tantalum oxide (CdTa2O6)</t>
  </si>
  <si>
    <t>Cadmium telluride (CdTe)</t>
  </si>
  <si>
    <t>Cadmium titanium oxide (CdTiO3)</t>
  </si>
  <si>
    <t>Cadmium tungsten oxide (CdWO4)</t>
  </si>
  <si>
    <t>Cadmium vanadium oxide (CdV2O6)</t>
  </si>
  <si>
    <t>Cadmium zinc sulfide</t>
  </si>
  <si>
    <t>Cadmium zinc sulfide ((Cd,Zn)S)</t>
  </si>
  <si>
    <t>Cadmium zirconium oxide (CdZrO3)</t>
  </si>
  <si>
    <t>Cadmium-barium laurate</t>
  </si>
  <si>
    <t>Carbonic acid, cadmium salt</t>
  </si>
  <si>
    <t>Diboron tricadmium hexaoxide</t>
  </si>
  <si>
    <t>Dicadmium hexakis(cyano-C)ferrate(4-)</t>
  </si>
  <si>
    <t>Diphosphoric acid, barium cadmium salt</t>
  </si>
  <si>
    <t>Diphosphoric acid, cadmium salt</t>
  </si>
  <si>
    <t>Diphosphoric acid, cadmium salt (1:2)</t>
  </si>
  <si>
    <t>Dipotassium tetrachlorocadmate(2-)</t>
  </si>
  <si>
    <t>Phosphoric acid, ammonium cadmium salt (1:1:1)</t>
  </si>
  <si>
    <t>Phosphoric acid, cadmium salt</t>
  </si>
  <si>
    <t>Phosphoric acid, cadmium salt (2:3)</t>
  </si>
  <si>
    <t>Propanoic acid, cadmium salt</t>
  </si>
  <si>
    <t>Selenic acid, cadmium salt (1:1)</t>
  </si>
  <si>
    <t>Selenious acid, cadmium salt (1:1)</t>
  </si>
  <si>
    <t>Silicic acid (H2SiO3), cadmium salt (1:1)</t>
  </si>
  <si>
    <t>Sulfamic acid, cadmium salt (2:1)</t>
  </si>
  <si>
    <t>Telluric acid (H2TeO3), cadmium salt (1:1)</t>
  </si>
  <si>
    <t>Telluric acid (H2TeO4), cadmium salt (1:1)</t>
  </si>
  <si>
    <t>Tetradecanoic acid, cadmium salt</t>
  </si>
  <si>
    <t>Cadmiumbis(diethyldithiocarbamat)</t>
  </si>
  <si>
    <t>cadmium(+2) cation diformate</t>
  </si>
  <si>
    <t>Cadmium Litophone Yellow</t>
  </si>
  <si>
    <t>Cadmium Zinc litophone Yellow</t>
  </si>
  <si>
    <t>Cadmium Mercury Sulfide</t>
  </si>
  <si>
    <t>Nonanoic acid, branched, cadmium salt</t>
  </si>
  <si>
    <t>Benzoic acid, cadmium salt (2:1)</t>
  </si>
  <si>
    <t>C.I. Pigment Red 108</t>
  </si>
  <si>
    <t>C.I. Pigment Yellow 35</t>
  </si>
  <si>
    <t>Fatty acids, tall-oil, cadmium salts</t>
  </si>
  <si>
    <t>Surfactant</t>
  </si>
  <si>
    <t>Cadmium Compound</t>
  </si>
  <si>
    <t>C.I. Pigment Green 1</t>
  </si>
  <si>
    <t>Cadmium bis(2-ethylhexanoate)</t>
  </si>
  <si>
    <t>Silicic acid, zirconium salt, cadmium pigment-encapsulated</t>
  </si>
  <si>
    <t>Cadmium acetate hydrate</t>
  </si>
  <si>
    <t>Chromium, Hexavalent</t>
  </si>
  <si>
    <t>tert-butyl chromate - 1189-85-1</t>
  </si>
  <si>
    <t xml:space="preserve">chromium (VI) trioxide </t>
  </si>
  <si>
    <t>basic lead chromate orange</t>
  </si>
  <si>
    <t>lead chromate</t>
  </si>
  <si>
    <t>sodium chromate</t>
  </si>
  <si>
    <t>potassium dichromate</t>
  </si>
  <si>
    <t>silver chromate</t>
  </si>
  <si>
    <t>potassium chromate</t>
  </si>
  <si>
    <t xml:space="preserve">strontium chromate </t>
  </si>
  <si>
    <t>ammonium dichromate</t>
  </si>
  <si>
    <t>sodium dichromate dehydrate</t>
  </si>
  <si>
    <t>ammonium chromate</t>
  </si>
  <si>
    <t>barium chromate</t>
  </si>
  <si>
    <t>sodium dichromate</t>
  </si>
  <si>
    <t>molybdenum orange</t>
  </si>
  <si>
    <t>zinc chromate</t>
  </si>
  <si>
    <t>calcium chromate</t>
  </si>
  <si>
    <t>zinc dichromate</t>
  </si>
  <si>
    <t>chromium (VI) chloride</t>
  </si>
  <si>
    <t>lead chromate oxide</t>
  </si>
  <si>
    <t>hexavalent chromium</t>
  </si>
  <si>
    <t>Zinc potassium chromate</t>
  </si>
  <si>
    <t>Chromium lead molybdenum oxide sulfate, silica-modified</t>
  </si>
  <si>
    <t>Chromium lead oxide sulfate, silica-modified</t>
  </si>
  <si>
    <t>C.I. Pigment yellow 34</t>
  </si>
  <si>
    <t>Chromic acid</t>
  </si>
  <si>
    <t>Calcium dichromate(VI)</t>
  </si>
  <si>
    <t>C.I. Pigment Yellow 36</t>
  </si>
  <si>
    <t>Pentazinc chromate octahydroxide</t>
  </si>
  <si>
    <t>Lead chromate sulfate (Pb9(CrO4)5(SO4)4)</t>
  </si>
  <si>
    <t>Magnesium chromate</t>
  </si>
  <si>
    <t>Lead chromate-Lead sulfate-Turquoise blue lake</t>
  </si>
  <si>
    <t>Sodium Bichromate</t>
  </si>
  <si>
    <t>Dichromium tris(chromate)</t>
  </si>
  <si>
    <t>Chromates</t>
  </si>
  <si>
    <t xml:space="preserve">Metallic Pigment blend </t>
  </si>
  <si>
    <t>Metallic pigment blend 5-GyYBkR</t>
  </si>
  <si>
    <t>Metallic pigment blend 5 - GyRY</t>
  </si>
  <si>
    <t>Coal Tar Pitch
Creosote</t>
  </si>
  <si>
    <t>Pitch, coal tar, high temp</t>
  </si>
  <si>
    <t>Coal tars</t>
  </si>
  <si>
    <t>Tar, coal, high-temperature</t>
  </si>
  <si>
    <t>Anthracene oil</t>
  </si>
  <si>
    <t>Creosote oil, acenaphthalene fraction</t>
  </si>
  <si>
    <t>Distillates (coal tar), naphthalene oils</t>
  </si>
  <si>
    <t>Creosote</t>
  </si>
  <si>
    <t>Extract residues (coal tar)</t>
  </si>
  <si>
    <t>Creosote oil</t>
  </si>
  <si>
    <t>Tar acids, coal, crude</t>
  </si>
  <si>
    <t>Distillates (coal tar), upper</t>
  </si>
  <si>
    <t>Creosote, wood</t>
  </si>
  <si>
    <t>Creosote oil, high-boiling distillate</t>
  </si>
  <si>
    <t xml:space="preserve">Glycol Ethers, The following members:
</t>
  </si>
  <si>
    <t xml:space="preserve">Cellosolve / 2-Ethoxyethanol </t>
  </si>
  <si>
    <t>Cellosolve Acetate / 2-Ethoxyethyl acetate</t>
  </si>
  <si>
    <t>Methyl Cellosolve / 2-Methoxyethanol</t>
  </si>
  <si>
    <t>Methyl Cellosolve Acetate / 2-Methoxyethyl acetate</t>
  </si>
  <si>
    <t>Diethylene glycol dimethyl ether</t>
  </si>
  <si>
    <t>N-Hexane</t>
  </si>
  <si>
    <t>Isocyanates</t>
  </si>
  <si>
    <t>Methylenediphenyl diisocyanate</t>
  </si>
  <si>
    <t>4,4`-Diphenylmethane diisocyanate</t>
  </si>
  <si>
    <t>Diphenylmethane diisocyanate polymer</t>
  </si>
  <si>
    <t>Toluene diisocyanate</t>
  </si>
  <si>
    <t>Toluene-2,4-diisocyanate</t>
  </si>
  <si>
    <t>Toluene-2,6-diisocyanate</t>
  </si>
  <si>
    <t>Lead and its Compounds (Intentionally added or identified impurities)</t>
  </si>
  <si>
    <t>(2-Ethylhexanoato-O)(isodecanoato-O)lead</t>
  </si>
  <si>
    <t>(2-Ethylhexanoato-O)(isononanoato-O)lead</t>
  </si>
  <si>
    <t>(2-Ethylhexanoato-O)(isooctanoato-O)lead</t>
  </si>
  <si>
    <t>(2-Ethylhexanoato-O)(neodecanoato-O)lead</t>
  </si>
  <si>
    <t>(Isodecanoato-O)(isononanoato-O)lead</t>
  </si>
  <si>
    <t>(Isodecanoato-O)(isooctanoato-O)lead</t>
  </si>
  <si>
    <t>(Isodecanoato-O)(neodecanoato-O)lead</t>
  </si>
  <si>
    <t>(Isononanoato-O)(isooctanoato-O)lead</t>
  </si>
  <si>
    <t>(Isononanoato-O)(neodecanoato-O)lead</t>
  </si>
  <si>
    <t>(Neononanoato-O)(neoundecanoato-O)lead</t>
  </si>
  <si>
    <t>.alpha.-D-Glucopyranose, 1-(dihydrogen phosphate), lead salt</t>
  </si>
  <si>
    <t>[.mu.-(4,6-Dinitroresorcinolato(2-)-O1,O3)]dihydroxydilead</t>
  </si>
  <si>
    <t>[.mu.-[[5,5'-Azobis[1H-tetrazolato]](2-)]]dihydroxydilead</t>
  </si>
  <si>
    <t>1,2,3-Propanetricarboxylic acid, 2-hydroxy-, lead salt</t>
  </si>
  <si>
    <t>1,2,3-Propanetricarboxylic acid, 2-hydroxy-, lead(2+) salt (2:3)</t>
  </si>
  <si>
    <t>1,2,3-Propanetricarboxylic acid, 2-hydroxy-, lead(2+) salt (2:3), trihydrate</t>
  </si>
  <si>
    <t>1,2-Benzenedicarboxylic acid, lead(2+) salt</t>
  </si>
  <si>
    <t>1,2-Benzenedicarboxylic acid, lead(2+) salt, basic</t>
  </si>
  <si>
    <t>1,3,5,7,9-Pentaoxa-2.lambda.2,4.lambda.2,6.lambda.2,8.lambda.2-tetraplumbacyclotridec-11-ene-10,13-dione, (Z)-</t>
  </si>
  <si>
    <t>1,3,5-Triazine-2,4,6(1H,3H,5H)-trione, lead salt</t>
  </si>
  <si>
    <t>1,3-Benzenediol, 2,4,6-trinitro-, lead salt</t>
  </si>
  <si>
    <t>1,3-Benzenediol, nitro-, lead(2+) salt (1:1)</t>
  </si>
  <si>
    <t>2,4-Cyclohexadien-1-one, 3,5,6-trihydroxy-4,6-bis(3-methyl-2-butenyl)-2-(3-methyl-2-oxobutyl)-, lead salt, (R)-</t>
  </si>
  <si>
    <t>2-Butenedioic acid (E)-, lead salt</t>
  </si>
  <si>
    <t>2-Butenedioic acid (E)-, lead(2+) salt, basic</t>
  </si>
  <si>
    <t>2-Butenedioic acid (Z)-, lead(2+) salt, basic</t>
  </si>
  <si>
    <t>2-Propenoic acid, 2-methyl-, lead salt, basic</t>
  </si>
  <si>
    <t>2-Propenoic acid, 2-methyl-, methyl ester, polymer with ethenylbenzene, lead(2+) bis(2-methyl-2-propenoate) and .alpha.-(2-methyl-1-oxo-2-propenyl)-.omega.-[(2-methyl-1-oxo-2-propenyl)oxy]poly(oxy-1,2-ethanediyl)</t>
  </si>
  <si>
    <t>3-(Triphenylplumbyl)-1H-pyrazole</t>
  </si>
  <si>
    <t>7,11-Metheno-11H,13H-tetrazolo[1,5-c][1,7,3,5,2,6]dioxadiazadiplumbacyclododecine, 5,5,13,13-tetradehydro-4,5-dihydro-4,8,10,15-tetranitro-</t>
  </si>
  <si>
    <t>7-Methyloctanoic acid, lead salt</t>
  </si>
  <si>
    <t>9-Hexadecenoic acid, lead(2+) salt, (Z)-, basic</t>
  </si>
  <si>
    <t>9-Octadecenoic acid (Z)-, lead salt</t>
  </si>
  <si>
    <t>9-Octadecenoic acid (Z)-, lead salt, basic</t>
  </si>
  <si>
    <t>Acetic acid, lead salt, basic</t>
  </si>
  <si>
    <t>Acetoxytributylplumbane</t>
  </si>
  <si>
    <t>Acetoxytrimethylplumbane</t>
  </si>
  <si>
    <t>Acetoxytriphenylplumbane</t>
  </si>
  <si>
    <t>Arsenic acid, lead (4+) salt</t>
  </si>
  <si>
    <t>Basic lead sulfite</t>
  </si>
  <si>
    <t>Benzenesulfonic acid, 4-C10-13-sec-alkyl derivitives, lead(2+) salts</t>
  </si>
  <si>
    <t>Bis(diethyldithiocarbamato-S,S')lead</t>
  </si>
  <si>
    <t>Bis(o-acetoxybenzoato)lead</t>
  </si>
  <si>
    <t>Bis(pentane-2,4-dionato-O,O')lead</t>
  </si>
  <si>
    <t>Bismuth lead ruthenium oxide</t>
  </si>
  <si>
    <t>Bismuth, compound with lead (1:1)</t>
  </si>
  <si>
    <t>Butanedioic acid, 2,3-dihydroxy- [R-(R*,R*)]-, lead(2+) salt (1:1)</t>
  </si>
  <si>
    <t>Carbamodithioic acid, ethylphenyl-, lead(2+) salt</t>
  </si>
  <si>
    <t>Carbonic acid, lead(2+) salt</t>
  </si>
  <si>
    <t>Castor oil, dehydrated, polymer with rosin, calcium lead zinc salt</t>
  </si>
  <si>
    <t>Chlorotrimethylplumbane</t>
  </si>
  <si>
    <t>Chlorotriphenylplumbane</t>
  </si>
  <si>
    <t>Chrome yellow (Lead chromate pigment)</t>
  </si>
  <si>
    <t>Chromium lead oxide</t>
  </si>
  <si>
    <t>Copper, .beta.-resorcylate salicylate lead complexes</t>
  </si>
  <si>
    <t>Cyclohexanebutanoic acid, lead(2+) salt</t>
  </si>
  <si>
    <t>Decanoic acid, branched, lead salts</t>
  </si>
  <si>
    <t>Decanoic acid, lead salt</t>
  </si>
  <si>
    <t>Diacetoxydiphenylplumbane</t>
  </si>
  <si>
    <t>Diamyldithiocarbamate, lead</t>
  </si>
  <si>
    <t>Diantimony lead tetroxide</t>
  </si>
  <si>
    <t>Dibasic lead stearate</t>
  </si>
  <si>
    <t>Dibismuth dilead tetraruthenium tridecaoxide</t>
  </si>
  <si>
    <t>Dilead chromate dihydroxide</t>
  </si>
  <si>
    <t>Dilead dirhodium heptaoxide</t>
  </si>
  <si>
    <t>Diphenyllead dichloride</t>
  </si>
  <si>
    <t>Diplumbane, hexaethyl-</t>
  </si>
  <si>
    <t>Diplumbane, hexaphenyl-</t>
  </si>
  <si>
    <t>Docosanoic acid, lead salt</t>
  </si>
  <si>
    <t>Dodecanoic acid, lead salt, basic</t>
  </si>
  <si>
    <t>Dodecanoic acid, lead(2+) salt</t>
  </si>
  <si>
    <t>Fatty acids, C12-18, lead salts</t>
  </si>
  <si>
    <t>Fatty acids, C14-26, lead salts</t>
  </si>
  <si>
    <t>Fatty acids, C16-18, lead salts</t>
  </si>
  <si>
    <t>Fatty acids, C18-24, lead salts</t>
  </si>
  <si>
    <t>Fatty acids, C4- 20-branched, lead salts</t>
  </si>
  <si>
    <t>Fatty acids, C6- 19-branched, lead salts</t>
  </si>
  <si>
    <t>Fatty acids, C8-10, lead salts</t>
  </si>
  <si>
    <t>Fatty acids, C8-10-branched, lead salts</t>
  </si>
  <si>
    <t>Fatty acids, C8-10-branched, lead salts, basic</t>
  </si>
  <si>
    <t>Fatty acids, C8-12, lead salts</t>
  </si>
  <si>
    <t>Fatty acids, C8-18 and C18-unsaturated, lead salts</t>
  </si>
  <si>
    <t>Fatty acids, C8-9, lead salts</t>
  </si>
  <si>
    <t>Fatty acids, C9-11-branched, lead salts</t>
  </si>
  <si>
    <t>Fatty acids, castor-oil, hydrogenated, lead salts</t>
  </si>
  <si>
    <t>Fatty acids, coco, lead salts</t>
  </si>
  <si>
    <t>Fatty acids, tall-oil, lead manganese salts</t>
  </si>
  <si>
    <t>Fatty acids, tall-oil, lead salts</t>
  </si>
  <si>
    <t>Fatty acids, tallow, reaction products with lead oxide</t>
  </si>
  <si>
    <t>Flue dust, lead blast furnace</t>
  </si>
  <si>
    <t>Formic acid, lead salt</t>
  </si>
  <si>
    <t>Gilsonite, polymer with linseed oil, lead salt</t>
  </si>
  <si>
    <t>Glycine, N,N'-1,2-ethanediylbis[N-(carboxymethyl)-, lead(2+) sodiumsalt (1:1:2)</t>
  </si>
  <si>
    <t>Hafnium lead trioxide</t>
  </si>
  <si>
    <t>Hexacosanoic acid, lead salt</t>
  </si>
  <si>
    <t>Hexadecanoic acid, lead salt, basic</t>
  </si>
  <si>
    <t>Hexadecanoic acid, lead(2+) salt, basic</t>
  </si>
  <si>
    <t>Hexanoic acid, 2-ethyl-, lead(2+) salt</t>
  </si>
  <si>
    <t>Hexanoic acid, 3,5,5-trimethyl-, lead salt</t>
  </si>
  <si>
    <t>Hydroxy(neodecanoato-O)lead</t>
  </si>
  <si>
    <t>Iron lead oxide (Fe12PbO19)</t>
  </si>
  <si>
    <t>Isodecanoic acid, lead salt, basic</t>
  </si>
  <si>
    <t>Isodecanoic acid, lead(2+) salt, basic</t>
  </si>
  <si>
    <t>Isononanoic acid, lead salt</t>
  </si>
  <si>
    <t>Isononanoic acid, lead salt, basic</t>
  </si>
  <si>
    <t>Isooctanoic acid, lead salt</t>
  </si>
  <si>
    <t>Isooctanoic acid, lead salt, basic</t>
  </si>
  <si>
    <t>Isooctanoic acid, lead(2+) salt, basic</t>
  </si>
  <si>
    <t>Isoundecanoic acid, lead(2+) salt, basic</t>
  </si>
  <si>
    <t>Lauric acid, lead salt</t>
  </si>
  <si>
    <t>Leach residues, lead slag</t>
  </si>
  <si>
    <t>Lead (II) acetate, trihydrate</t>
  </si>
  <si>
    <t>Lead (II) methylthiolate</t>
  </si>
  <si>
    <t>Lead (IV) acetate</t>
  </si>
  <si>
    <t>Lead 12-hydroxyoctadecanoate</t>
  </si>
  <si>
    <t>Lead 198</t>
  </si>
  <si>
    <t>Lead 199</t>
  </si>
  <si>
    <t>Lead 2,4-dihydroxybenzoate</t>
  </si>
  <si>
    <t>Lead 200</t>
  </si>
  <si>
    <t>Lead 201</t>
  </si>
  <si>
    <t>Lead 202</t>
  </si>
  <si>
    <t>Lead 203</t>
  </si>
  <si>
    <t>Lead 205</t>
  </si>
  <si>
    <t>Lead 209</t>
  </si>
  <si>
    <t>Lead 210</t>
  </si>
  <si>
    <t>Lead 211</t>
  </si>
  <si>
    <t>Lead 212</t>
  </si>
  <si>
    <t>Lead 214</t>
  </si>
  <si>
    <t>Lead 2-ethylhexoate</t>
  </si>
  <si>
    <t>Lead 3-(acetamido)phthalate</t>
  </si>
  <si>
    <t>Lead 5-nitroterephthalate</t>
  </si>
  <si>
    <t>Lead acetate</t>
  </si>
  <si>
    <t>Lead acrylate</t>
  </si>
  <si>
    <t>Lead alloy, dross</t>
  </si>
  <si>
    <t>Lead alloy, Pb,Sn, dross</t>
  </si>
  <si>
    <t>Lead antimonate</t>
  </si>
  <si>
    <t>Lead antimonide</t>
  </si>
  <si>
    <t>Lead arsenate</t>
  </si>
  <si>
    <t>Lead arsenate (Pb3(AsO4)2)</t>
  </si>
  <si>
    <t>Lead arsenate, unspecified</t>
  </si>
  <si>
    <t>Lead arsenite</t>
  </si>
  <si>
    <t>Lead azide</t>
  </si>
  <si>
    <t>Lead benzoate</t>
  </si>
  <si>
    <t>Lead bis(12-hydroxystearate)</t>
  </si>
  <si>
    <t>Lead bis(2-ethylhexanolate)</t>
  </si>
  <si>
    <t>Lead bis(3,5,5-trimethylhexanoate)</t>
  </si>
  <si>
    <t>Lead bis(5-oxo-DL-prolinate)</t>
  </si>
  <si>
    <t>Lead bis(5-oxo-L-prolinate)</t>
  </si>
  <si>
    <t>Lead bis(isononanoate)</t>
  </si>
  <si>
    <t>Lead bis(isoundecanoate)</t>
  </si>
  <si>
    <t>Lead bis(nonylphenolate)</t>
  </si>
  <si>
    <t>Lead bis(piperidine-1-carbodithioate)</t>
  </si>
  <si>
    <t>Lead bis(p-octylphenolate)</t>
  </si>
  <si>
    <t>Lead bis(tetracosylbenzenesulphonate)</t>
  </si>
  <si>
    <t>Lead bis(tricosanoate)</t>
  </si>
  <si>
    <t>Lead bis[didodecylbenzenesulphonate]</t>
  </si>
  <si>
    <t>Lead borate</t>
  </si>
  <si>
    <t>Lead b-resorcylate</t>
  </si>
  <si>
    <t>Lead bromide (PbBr2)</t>
  </si>
  <si>
    <t>Lead carbonate</t>
  </si>
  <si>
    <t>Lead carbonate hydroxide</t>
  </si>
  <si>
    <t>Lead chloride</t>
  </si>
  <si>
    <t>Lead chloride (V.A.N.)</t>
  </si>
  <si>
    <t>Lead chloride oxide</t>
  </si>
  <si>
    <t>Lead chromate</t>
  </si>
  <si>
    <t>Lead chromate oxide</t>
  </si>
  <si>
    <t>Lead chromate silicate</t>
  </si>
  <si>
    <t>Lead chromate silicate (Pb3(CrO4)(SiO4))</t>
  </si>
  <si>
    <t>Lead cyanamidate</t>
  </si>
  <si>
    <t>Lead cyanamide</t>
  </si>
  <si>
    <t>Lead cyanide</t>
  </si>
  <si>
    <t>Lead dibenzoate</t>
  </si>
  <si>
    <t>Lead dibromate</t>
  </si>
  <si>
    <t>Lead dibutanolate</t>
  </si>
  <si>
    <t>Lead dibutyrate</t>
  </si>
  <si>
    <t>Lead didocosanoate</t>
  </si>
  <si>
    <t>Lead dihexanoate</t>
  </si>
  <si>
    <t>Lead dilactate</t>
  </si>
  <si>
    <t>Lead dilinoleate</t>
  </si>
  <si>
    <t>Lead dimethyldithiocarbamate</t>
  </si>
  <si>
    <t>Lead dimyristate</t>
  </si>
  <si>
    <t>Lead dipalmitate</t>
  </si>
  <si>
    <t>Lead diphosphinate</t>
  </si>
  <si>
    <t>Lead dipicrate</t>
  </si>
  <si>
    <t>Lead dipropionate</t>
  </si>
  <si>
    <t>Lead disulphamidate</t>
  </si>
  <si>
    <t>Lead disulphide</t>
  </si>
  <si>
    <t>Lead diundec-10-enoate</t>
  </si>
  <si>
    <t>Lead fluoborate</t>
  </si>
  <si>
    <t>Lead fluoride</t>
  </si>
  <si>
    <t>Lead fluoride hydroxide</t>
  </si>
  <si>
    <t>Lead fluorosilicate</t>
  </si>
  <si>
    <t>Lead formate</t>
  </si>
  <si>
    <t>Lead germanate</t>
  </si>
  <si>
    <t>Lead hexafluorosilicate</t>
  </si>
  <si>
    <t>Lead hydroxide</t>
  </si>
  <si>
    <t>Lead hydroxide nitrate</t>
  </si>
  <si>
    <t>Lead hydroxysalicylate</t>
  </si>
  <si>
    <t>Lead icosanoate</t>
  </si>
  <si>
    <t>Lead icosanoate (1:2)</t>
  </si>
  <si>
    <t>Lead iodate</t>
  </si>
  <si>
    <t>Lead iodide</t>
  </si>
  <si>
    <t>Lead isophthalate</t>
  </si>
  <si>
    <t>Lead linoleate</t>
  </si>
  <si>
    <t>Lead malate</t>
  </si>
  <si>
    <t>Lead maleate</t>
  </si>
  <si>
    <t>Lead methacrylate</t>
  </si>
  <si>
    <t>Lead molybdate</t>
  </si>
  <si>
    <t>Lead monoxide</t>
  </si>
  <si>
    <t>Lead myristate</t>
  </si>
  <si>
    <t>Lead naphthalate</t>
  </si>
  <si>
    <t>Lead naphthenate</t>
  </si>
  <si>
    <t>Lead neobate</t>
  </si>
  <si>
    <t>Lead neodecanoate</t>
  </si>
  <si>
    <t>Lead nitrate</t>
  </si>
  <si>
    <t>Lead nitroresorcinate</t>
  </si>
  <si>
    <t>Lead oleate</t>
  </si>
  <si>
    <t>Lead oxalate</t>
  </si>
  <si>
    <t>Lead oxide</t>
  </si>
  <si>
    <t>Lead oxide (Pb2O)</t>
  </si>
  <si>
    <t>Lead oxide (PbO), lead-contg.</t>
  </si>
  <si>
    <t>Lead oxide (PbO), retort</t>
  </si>
  <si>
    <t>Lead oxide phosphonate (Pb3O2(HPO3))</t>
  </si>
  <si>
    <t>Lead oxide phosphonate, hemihydrate</t>
  </si>
  <si>
    <t>Lead oxide sulfate</t>
  </si>
  <si>
    <t>Lead oxide sulfate (Pb2O(SO4))</t>
  </si>
  <si>
    <t>Lead oxide sulfate (Pb4O3(SO4))</t>
  </si>
  <si>
    <t>Lead oxide sulfate (Pb5O4(SO4))</t>
  </si>
  <si>
    <t>Lead palmitate</t>
  </si>
  <si>
    <t>Lead pentadecanoate</t>
  </si>
  <si>
    <t>Lead perchlorate</t>
  </si>
  <si>
    <t>Lead peroxide</t>
  </si>
  <si>
    <t>Lead phosphate</t>
  </si>
  <si>
    <t>Lead phthalate</t>
  </si>
  <si>
    <t>Lead picrate</t>
  </si>
  <si>
    <t>Lead propionate</t>
  </si>
  <si>
    <t>Lead pyrophosphate</t>
  </si>
  <si>
    <t>Lead ruthenium oxide (PbRuO3)</t>
  </si>
  <si>
    <t>Lead sebacate</t>
  </si>
  <si>
    <t>Lead selenate</t>
  </si>
  <si>
    <t>Lead selenide</t>
  </si>
  <si>
    <t>Lead selenite</t>
  </si>
  <si>
    <t>Lead silicate</t>
  </si>
  <si>
    <t>Lead silicate sulfate</t>
  </si>
  <si>
    <t>Lead stearate</t>
  </si>
  <si>
    <t>Lead stearate dibasic</t>
  </si>
  <si>
    <t>Lead styphnate</t>
  </si>
  <si>
    <t>Lead subacetate</t>
  </si>
  <si>
    <t>Lead succinate</t>
  </si>
  <si>
    <t>Lead sulfate</t>
  </si>
  <si>
    <t>Lead sulfate, tribasic</t>
  </si>
  <si>
    <t>Lead sulfide (PbS)</t>
  </si>
  <si>
    <t>Lead sulfomolybdochromate, silica encapsulated</t>
  </si>
  <si>
    <t>Lead tantalate</t>
  </si>
  <si>
    <t>Lead telluride</t>
  </si>
  <si>
    <t>Lead tellurite</t>
  </si>
  <si>
    <t>Lead tetracosanoate</t>
  </si>
  <si>
    <t>Lead tetraoxide</t>
  </si>
  <si>
    <t>Lead thiocyanate</t>
  </si>
  <si>
    <t>Lead thiosulfate</t>
  </si>
  <si>
    <t>Lead tin oxide (PbSnO3)</t>
  </si>
  <si>
    <t>Lead titanium oxide (PbTiO3)</t>
  </si>
  <si>
    <t>Lead titanium zirconium oxide (Pb(Ti,Zr)O3)</t>
  </si>
  <si>
    <t>Lead trioxide</t>
  </si>
  <si>
    <t>Lead tungsten oxide</t>
  </si>
  <si>
    <t>Lead uranate pigment</t>
  </si>
  <si>
    <t>Lead vanadate</t>
  </si>
  <si>
    <t>Lead zirconate</t>
  </si>
  <si>
    <t>Lead(2+) (R)-12-hydroxyoleate</t>
  </si>
  <si>
    <t>Lead(2+) (Z)-hexadec-9-enoate</t>
  </si>
  <si>
    <t>Lead(2+) 2,4-dinitroresorcinolate</t>
  </si>
  <si>
    <t>Lead(2+) 4-(1,1-dimethylethyl)benzoate</t>
  </si>
  <si>
    <t>Lead(2+) 4,4'-isopropylidenebisphenolate</t>
  </si>
  <si>
    <t>Lead(2+) 4,6-dinitro-o-cresolate</t>
  </si>
  <si>
    <t>Lead(2+) acrylate</t>
  </si>
  <si>
    <t>Lead(2+) decanoate</t>
  </si>
  <si>
    <t>Lead(2+) heptadecanoate</t>
  </si>
  <si>
    <t>Lead(2+) isohexadecanoate</t>
  </si>
  <si>
    <t>Lead(2+) isooctadecanoate</t>
  </si>
  <si>
    <t>Lead(2+) neodecanoate</t>
  </si>
  <si>
    <t>Lead(2+) neononanoate</t>
  </si>
  <si>
    <t>Lead(2+) neoundecanoate</t>
  </si>
  <si>
    <t>Lead(2+) octanoate</t>
  </si>
  <si>
    <t>Lead(4+) stearate</t>
  </si>
  <si>
    <t>Lead(II) fumarate</t>
  </si>
  <si>
    <t>Lead(II) isodecanoate</t>
  </si>
  <si>
    <t>Lead(II) isooctanoate</t>
  </si>
  <si>
    <t>Lead(II) maleate</t>
  </si>
  <si>
    <t>Lead(IV) fluoride</t>
  </si>
  <si>
    <t>Lead, (2-methyl-4,6-dinitrophenolato-O1)(nitrato-O)-.mu.-oxodi-, monohydrate</t>
  </si>
  <si>
    <t>Lead, [.mu.-[1,2-benzenedicarboxylato(2-)-O1:O2]]di-.mu.-oxotri-, cyclo-</t>
  </si>
  <si>
    <t>Lead, [1,2-benzenedicarboxylato(2-)]dioxotri-</t>
  </si>
  <si>
    <t>Lead, [1,2-benzenedicarboxylato(2-)]oxodi-</t>
  </si>
  <si>
    <t>Lead, [29H,31H-phthalocyaninato(2-)-N29,N30,N31,N32]-, (SP-4-1)-</t>
  </si>
  <si>
    <t>Lead, 2-ethylhexanoate isodecanoate complexes, basic</t>
  </si>
  <si>
    <t>Lead, 2-ethylhexanoate isononanoate complexes, basic</t>
  </si>
  <si>
    <t>Lead, 2-ethylhexanoate isooctanoate complexes, basic</t>
  </si>
  <si>
    <t>Lead, 2-ethylhexanoate naphthenate complexes</t>
  </si>
  <si>
    <t>Lead, 2-ethylhexanoate naphthenate complexes, basic</t>
  </si>
  <si>
    <t>Lead, 2-ethylhexanoate neodecanoate complexes, basic</t>
  </si>
  <si>
    <t>Lead, 2-ethylhexanoate tall-oil fatty acids complexes</t>
  </si>
  <si>
    <t>Lead, alkyls, manufacturing wastes</t>
  </si>
  <si>
    <t>Lead, antimonial</t>
  </si>
  <si>
    <t>Lead, antimonial, dross</t>
  </si>
  <si>
    <t>Lead, bis(2-hydroxybenzoato-O1,O2)-, (T-4)-</t>
  </si>
  <si>
    <t>Lead, bis(dipentylcarbamodithioato-S,S')-, (T-4)-</t>
  </si>
  <si>
    <t>Lead, bis(diphenylcarbamodithioato-S,S')-, (T-4)-</t>
  </si>
  <si>
    <t>Lead, bis(octadecanoato)dioxotri-</t>
  </si>
  <si>
    <t>Lead, bullion</t>
  </si>
  <si>
    <t>Lead, C3-13-fatty acid naphthenate complexes</t>
  </si>
  <si>
    <t>Lead, C4-10-fatty acid naphthenate complexes</t>
  </si>
  <si>
    <t>Lead, C4-10-fatty acid octanoate complexes</t>
  </si>
  <si>
    <t>Lead, C5-23-branched carboxylate C4-10-fatty acid complexes</t>
  </si>
  <si>
    <t>Lead, C5-23-branched carboxylate C4-10-fatty acid naphthenate complexes</t>
  </si>
  <si>
    <t>Lead, C5-23-branched carboxylate naphthenate complexes</t>
  </si>
  <si>
    <t>Lead, C5-23-branched carboxylate naphthenate octanoate complexes</t>
  </si>
  <si>
    <t>Lead, C5-23-branched carboxylate octanoate complexes</t>
  </si>
  <si>
    <t>Lead, C6-19-branched carboxylate naphthenate complexes</t>
  </si>
  <si>
    <t>Lead, C8-10-branched fatty acids C9-11-neofatty acids naphthenate complexes</t>
  </si>
  <si>
    <t>Lead, C8-10-branched fatty acids C9-11-neofatty acids naphthenate complexes, overbased</t>
  </si>
  <si>
    <t>Lead, C9- 28-neocarboxylate 2-ethylhexanoate complexes, basic</t>
  </si>
  <si>
    <t>Lead, decanoate octanoate complexes</t>
  </si>
  <si>
    <t>Lead, di-.mu.-hydroxy(2-methyl-4,6-dinitrophenolato-O1)(nitrato-O)di-</t>
  </si>
  <si>
    <t>Lead, dihydroxy[2,4,6-trinitro-1,3-benzenediolato(2-)]di-</t>
  </si>
  <si>
    <t>Lead, dross</t>
  </si>
  <si>
    <t>Lead, dross, antimony-rich</t>
  </si>
  <si>
    <t>Lead, dross, bismuth-rich</t>
  </si>
  <si>
    <t>Lead, dross, copper-rich</t>
  </si>
  <si>
    <t>Lead, dross, vanadium-zinc-containing</t>
  </si>
  <si>
    <t>Lead, isodecanoate isononanoate complexes, basic</t>
  </si>
  <si>
    <t>Lead, isodecanoate isooctanoate complexes, basic</t>
  </si>
  <si>
    <t>Lead, isodecanoate naphthenate complexes</t>
  </si>
  <si>
    <t>Lead, isodecanoate naphthenate complexes, basic</t>
  </si>
  <si>
    <t>Lead, isodecanoate neodecanoate complexes, basic</t>
  </si>
  <si>
    <t>Lead, isononanoate isooctanoate complexes, basic</t>
  </si>
  <si>
    <t>Lead, isononanoate naphthenate complexes</t>
  </si>
  <si>
    <t>Lead, isononanoate naphthenate complexes, basic</t>
  </si>
  <si>
    <t>Lead, isononanoate neodecanoate complexes, basic</t>
  </si>
  <si>
    <t>Lead, isooctanoate naphthenate complexes</t>
  </si>
  <si>
    <t>Lead, isooctanoate naphthenate complexes, basic</t>
  </si>
  <si>
    <t>Lead, isooctanoate neodecanoate complexes</t>
  </si>
  <si>
    <t>Lead, isooctanoate neodecanoate complexes, basic</t>
  </si>
  <si>
    <t>Lead, naphthenate neodecanoate complexes</t>
  </si>
  <si>
    <t>Lead, naphthenate neodecanoate complexes, basic</t>
  </si>
  <si>
    <t>Lead, neononanoate neoundecanoate complexes, basic</t>
  </si>
  <si>
    <t>Lead, zinc dross</t>
  </si>
  <si>
    <t>Linseed oil, polymer with tung oil, lead salt</t>
  </si>
  <si>
    <t>Linseed oil, reaction products with lead oxide (Pb3O4) and mastic</t>
  </si>
  <si>
    <t>Methanesulfonic acid, lead(2+) salt</t>
  </si>
  <si>
    <t>Molybdate orange (Lead chromate pigment)</t>
  </si>
  <si>
    <t>Naphthalenesulfonic acid, diisononyl-, lead(2+) salt</t>
  </si>
  <si>
    <t>Naphthalenesulfonic acid, dinonyl-, lead(2+) salt</t>
  </si>
  <si>
    <t>Naphthenic acids, lead (2+) salts</t>
  </si>
  <si>
    <t>Naphthenic acids, lead manganese salts</t>
  </si>
  <si>
    <t>Naphthenic acids, lead salts, basic</t>
  </si>
  <si>
    <t>Neodecanoic acid, lead salt, basic</t>
  </si>
  <si>
    <t>Neononanoic acid, lead salt, basic</t>
  </si>
  <si>
    <t>Neoundecanoic acid, lead salt, basic</t>
  </si>
  <si>
    <t>Nitric acid, lead(2+) salt, reaction products with sodium tin oxide</t>
  </si>
  <si>
    <t>Nitrous acid, lead(2+) salt</t>
  </si>
  <si>
    <t>Octadecanoic acid, lead salt, basic</t>
  </si>
  <si>
    <t>Octadecanoic acid, lead(2+) salt, basic</t>
  </si>
  <si>
    <t>Octadecanoic acid, lead(2+) salt, tribasic</t>
  </si>
  <si>
    <t>Octanoic acid, lead salt</t>
  </si>
  <si>
    <t>Orthoboric acid, lead(2+) salt</t>
  </si>
  <si>
    <t>Perchloric acid, reaction products with lead oxide (pbo) and triethanolamine</t>
  </si>
  <si>
    <t>Petrolatum, petroleum, oxidized, lead salt</t>
  </si>
  <si>
    <t>Phenol, 2-methyldinitro-, lead salt</t>
  </si>
  <si>
    <t>Phenol, dodecyl-, lead(2+) salt</t>
  </si>
  <si>
    <t>Phenol, tetrapropylene-, lead(2+) salt</t>
  </si>
  <si>
    <t>Phosphonic acid, lead salt</t>
  </si>
  <si>
    <t>Phosphonic acid, lead salt, basic</t>
  </si>
  <si>
    <t>Phosphonic acid, lead(2+) salt</t>
  </si>
  <si>
    <t>Phosphonic acid, lead(2+) salt (1:1)</t>
  </si>
  <si>
    <t>Phosphonic acid, lead(2+) salt (2:1)</t>
  </si>
  <si>
    <t>Phosphoric acid, lead(2+) salt (1:1)</t>
  </si>
  <si>
    <t>Phosphoric acid, mixed butyl and hexyl diesters, lead(2+) salts</t>
  </si>
  <si>
    <t>Phosphorodithioate O,O-bis(1,3-dimethylbutyl), lead salt</t>
  </si>
  <si>
    <t>Phosphorodithioic acid, mixed O,O-bis(bu and pentyl) esters, lead(2+) salt</t>
  </si>
  <si>
    <t>Plumbane, chlorotriethyl-</t>
  </si>
  <si>
    <t>Plumbane, diethyldimethyl-</t>
  </si>
  <si>
    <t>Plumbane, ethyl methyl derivitives</t>
  </si>
  <si>
    <t>Plumbane, ethyltrimethyl-</t>
  </si>
  <si>
    <t>Plumbane, tetrabutyl-</t>
  </si>
  <si>
    <t>Plumbane, tetrakis(1-methylethyl)-</t>
  </si>
  <si>
    <t>Plumbane, tetrakis(1-methylpropyl)-</t>
  </si>
  <si>
    <t>Plumbane, triethylmethyl-</t>
  </si>
  <si>
    <t>Plumbate (PbO22-), disodium</t>
  </si>
  <si>
    <t>Plumbate (PbO44-), calcium (1:2), (T-4)-</t>
  </si>
  <si>
    <t>Potassium pentadecaoxodiplumbatepentaniobate(1-)</t>
  </si>
  <si>
    <t>Residues, copper-iron-lead-nickel matte, sulfuric acid-insol.</t>
  </si>
  <si>
    <t>Salicylate, lead (II)</t>
  </si>
  <si>
    <t>Silicic acid (H2sio3), calcium salt (1:1), lead and manganese-doped</t>
  </si>
  <si>
    <t>Silicic acid (H2SiO3), lead(2+) salt (1:1)</t>
  </si>
  <si>
    <t>Silicic acid (H4SiO4), lead salt</t>
  </si>
  <si>
    <t>Silicic acid, calcium salt, lead and manganese-doped</t>
  </si>
  <si>
    <t>Silicic acid, lead nickel salt</t>
  </si>
  <si>
    <t>Slimes and sludges, lead sinter dust scrubber</t>
  </si>
  <si>
    <t>Speiss, lead-zinc</t>
  </si>
  <si>
    <t>Spiro[isobenzofuran-1(3H),9'-[9H]xanthen]-3-one, 2',4',5',7'-tetrabromo-3',6'-dihydroxy-, lead salt</t>
  </si>
  <si>
    <t>Stearic acid, lead (2+) salt</t>
  </si>
  <si>
    <t>Sulfuric acid, barium lead salt</t>
  </si>
  <si>
    <t>Sulfuric acid, barium salt (1:1), lead-doped</t>
  </si>
  <si>
    <t>Sulfuric acid, lead salt, tetrabasic</t>
  </si>
  <si>
    <t>Sulfuric acid, lead(2+) salt, basic</t>
  </si>
  <si>
    <t>Sulfurous acid, lead salt, basic</t>
  </si>
  <si>
    <t>Sulfurous acid, lead salt, dibasic</t>
  </si>
  <si>
    <t>Sulfurous acid, lead(2+) salt, basic</t>
  </si>
  <si>
    <t>Sulfurous acid, lead(2++) salt (1:1)</t>
  </si>
  <si>
    <t>Telluric acid (H2TeO3), lead(2+) salt (1:1)</t>
  </si>
  <si>
    <t>Tetradecanoic acid, lead salt, basic</t>
  </si>
  <si>
    <t>Tetraethyllead</t>
  </si>
  <si>
    <t>Tetramethyl lead</t>
  </si>
  <si>
    <t>Tetraphenyllead</t>
  </si>
  <si>
    <t>Tetrapropyl lead</t>
  </si>
  <si>
    <t>Thiosulphuric acid, lead salt</t>
  </si>
  <si>
    <t>Lead/Tin alloy</t>
  </si>
  <si>
    <t>Trinitrophloroglucinol, lead salt</t>
  </si>
  <si>
    <t>Naphthenic acid, cobalt lead manganese salt</t>
  </si>
  <si>
    <t>Lead, bis(carbonato(2-))dihydroxytri</t>
  </si>
  <si>
    <t>Boric acid (HBO2), lead(2+) salt, monohydrate (8CI, 9CI)</t>
  </si>
  <si>
    <t>Fatty acids, C6-19-branched, lead salts, basic</t>
  </si>
  <si>
    <t>Pigment Lightfast Lead-Molybdate Orange OS (9CI)</t>
  </si>
  <si>
    <t>Hexanoic acid, dimethyl-, lead(2+) salt, basic</t>
  </si>
  <si>
    <t>Lead Drier</t>
  </si>
  <si>
    <t>Lead tetrachloride</t>
  </si>
  <si>
    <t>Silicic acid, barium salt, lead-doped</t>
  </si>
  <si>
    <t>(Frits Silica)</t>
  </si>
  <si>
    <t>Inorganic lead salt</t>
  </si>
  <si>
    <t>Mercury and its Compounds</t>
  </si>
  <si>
    <t>(2',7'-Dibromo-3',6'-dihydroxy-3-oxospiro[isobenzofuran-1(3H),9'-[9H]xanthen]-4'-yl)hydroxymercury</t>
  </si>
  <si>
    <t>(2-Carboxy-m-tolyl)hydroxymercury, monosodium salt</t>
  </si>
  <si>
    <t>(2-Carboxyphenyl)hydroxymercury</t>
  </si>
  <si>
    <t>(Acetato-O)ethylmercury</t>
  </si>
  <si>
    <t>(Acetato-O)methylmercury</t>
  </si>
  <si>
    <t>(Bromodichloromethyl)phenylmercury</t>
  </si>
  <si>
    <t>(Dihydroxyphenyl)phenylmercury</t>
  </si>
  <si>
    <t>(Lactato-O1,O2)mercury</t>
  </si>
  <si>
    <t>(Maleoyldioxy)bis[phenylmercury]</t>
  </si>
  <si>
    <t>(Metaborato-O)phenylmercury</t>
  </si>
  <si>
    <t>(Phenylmercurio)urea</t>
  </si>
  <si>
    <t>[(2-Hydroxyethyl)amino]phenylmercury acetate</t>
  </si>
  <si>
    <t>[.mu.-[(Oxydiethylene but-2-enedioato)(2-)]]diphenyldimercury</t>
  </si>
  <si>
    <t>[.mu.-[[4,4'-(Oxydiethylene) bis(dodecenylsuccinato)](2-)]]diphenyldimercury</t>
  </si>
  <si>
    <t>[.mu.-[Metasilicato(2-)-O:O]]bis(2-methoxyethyl)dimercury</t>
  </si>
  <si>
    <t>[.mu.-[Orthoborato(2-)-O:O']]diphenyldimercury</t>
  </si>
  <si>
    <t>[2,2',2''-Nitrilotri(ethanol)-N,O,O',O'']phenylmercury lactate</t>
  </si>
  <si>
    <t>[2-Ethylhexyl hydrogen maleato-O']phenylmercury</t>
  </si>
  <si>
    <t>[Benzoato(2-)-C2,O1]mercury</t>
  </si>
  <si>
    <t>[Naphthoato(1-)-O]phenylmercury</t>
  </si>
  <si>
    <t>2-(Ethylmercuriothio)benzoic acid</t>
  </si>
  <si>
    <t>2-Ethoxyethylmercury acetate</t>
  </si>
  <si>
    <t>2-Ethoxyethylmercury chloride</t>
  </si>
  <si>
    <t>2-Hydroxy-5-(1,1,3,3-tetramethylbutyl)phenylmercury acetate</t>
  </si>
  <si>
    <t>2-Methoxyethylmercury chloride</t>
  </si>
  <si>
    <t>6-Methyl-3-nitrobenzoxamercurate</t>
  </si>
  <si>
    <t>Barium tetraiodomercurate</t>
  </si>
  <si>
    <t>Bis(5-oxo-DL-prolinato-N1,O2)mercury</t>
  </si>
  <si>
    <t>Bis(5-oxo-L-prolinato-N1,O2)mercury</t>
  </si>
  <si>
    <t>Bis(acetato-O)[.mu.-[1,3-dioxane-2,5-diylbis(methylene)-c:c',O,O']]dimercury</t>
  </si>
  <si>
    <t>Bis(lactato-O1,O2)mercury</t>
  </si>
  <si>
    <t>Bis(trichloromethyl)mercury</t>
  </si>
  <si>
    <t>Bis[(+)-lactato]mercury</t>
  </si>
  <si>
    <t>Bis[(trimethylsilyl)methyl]mercury</t>
  </si>
  <si>
    <t>Bromo(2-hydroxypropyl)mercury</t>
  </si>
  <si>
    <t>Bromoethylmercury</t>
  </si>
  <si>
    <t>Bromomethylmercury</t>
  </si>
  <si>
    <t>Bromophenylmercury</t>
  </si>
  <si>
    <t>Chlormerodrin</t>
  </si>
  <si>
    <t>Chloro(hydroxyphenyl)mercury</t>
  </si>
  <si>
    <t>Chloro(o-hydroxyphenyl)mercury</t>
  </si>
  <si>
    <t>Chloro[p-[(2-hydroxy-1-naphthyl)azo]phenyl]mercury</t>
  </si>
  <si>
    <t>Chloro-2-thienylmercury</t>
  </si>
  <si>
    <t>Chloro-m-tolylmercury</t>
  </si>
  <si>
    <t>Chloro-o-tolylmercury</t>
  </si>
  <si>
    <t>Cobaltate(2-), tetrakis(thiocyanato-N)-, mercury(2+) (1:1), (T-4)-</t>
  </si>
  <si>
    <t>Cyclohexanebutanoic acid, mercury(2+) salt</t>
  </si>
  <si>
    <t>Diammonium tetrachloromercurate</t>
  </si>
  <si>
    <t>Diethylmercury</t>
  </si>
  <si>
    <t>Dihydrogen  [orthoborato(3-)-O]phenylmercurate(2-)</t>
  </si>
  <si>
    <t>Diiodo(5-iodopyridin-2-amine-N1)mercury</t>
  </si>
  <si>
    <t>Dimercury amidatenitrate</t>
  </si>
  <si>
    <t>Dimercury difluoride</t>
  </si>
  <si>
    <t>Dimercury diiodide</t>
  </si>
  <si>
    <t>Dimercury(I) oxalate</t>
  </si>
  <si>
    <t>Dimethyl[.mu.-[sulphato(2-)-O:O']]dimercury</t>
  </si>
  <si>
    <t>Dimethylmercury</t>
  </si>
  <si>
    <t>Di-o-tolylmercury</t>
  </si>
  <si>
    <t>Diphenyl[.mu.-[(tetrapropenyl)succinato(2-)-O:O']]dimercury</t>
  </si>
  <si>
    <t>Diphenylmercury</t>
  </si>
  <si>
    <t>Disodium tetra(cyano-C)mercurate(2-)</t>
  </si>
  <si>
    <t>Disuccinimidomercury</t>
  </si>
  <si>
    <t>Ethyliodomercury</t>
  </si>
  <si>
    <t>Ethylmercuric chloride</t>
  </si>
  <si>
    <t>Ethylmercuric phosphate</t>
  </si>
  <si>
    <t>Fluorescein mercuric acetate</t>
  </si>
  <si>
    <t>Hexanoic acid, 2-ethyl-, mercury(2+) salt</t>
  </si>
  <si>
    <t>Hydrargaphen</t>
  </si>
  <si>
    <t>Hydrogen  [metasilicato(2-)-O](2-methoxyethyl)mercurate(1-)</t>
  </si>
  <si>
    <t>Hydrogen .mu.-hydroxy[.mu.-[orthoborato(3-)-O:O']]diphenyldimercurate(1-)</t>
  </si>
  <si>
    <t>Hydrogen [3-[(.alpha.-carboxylato-o-anisoyl)amino]-2-hydroxypropyl]hydroxymercurate(1-)</t>
  </si>
  <si>
    <t>Iodomethylmercury</t>
  </si>
  <si>
    <t>Lactatophenylmercury</t>
  </si>
  <si>
    <t>Meralein sodium</t>
  </si>
  <si>
    <t>Mercaptomerin sodium</t>
  </si>
  <si>
    <t>Mercuderamide</t>
  </si>
  <si>
    <t>Mercurate(1-), (4-carboxylatophenyl)chloro-, hydrogen</t>
  </si>
  <si>
    <t>Mercurate(1-), (4-carboxylatophenyl)hydroxy-, sodium</t>
  </si>
  <si>
    <t>Mercurate(1-), triiodo-, hydrogen, compound with 3-methyl-2(3H)-benzothiazolimine (1:1)</t>
  </si>
  <si>
    <t>Mercurate(2-), tetrachloro-, dipotassium, (T-4)-</t>
  </si>
  <si>
    <t>Mercurate(2-), tetraiodo-, (T-4)-, dihydrogen, compound with 5-iodo-2-pyridinamine (1:2)</t>
  </si>
  <si>
    <t>Mercurate(2-), tetraiodo-, dicopper(1+), (T-4)-</t>
  </si>
  <si>
    <t>Mercuric acetate</t>
  </si>
  <si>
    <t>Mercuric arsenate</t>
  </si>
  <si>
    <t>Mercuric benzoate</t>
  </si>
  <si>
    <t>Mercuric bromide</t>
  </si>
  <si>
    <t>Mercuric chloride</t>
  </si>
  <si>
    <t>Mercuric cyanide</t>
  </si>
  <si>
    <t>Mercuric iodide</t>
  </si>
  <si>
    <t>Mercuric nitrate</t>
  </si>
  <si>
    <t>Mercuric oxide</t>
  </si>
  <si>
    <t>Mercuric oxycyanide</t>
  </si>
  <si>
    <t>Mercuric potassium cyanide</t>
  </si>
  <si>
    <t>Mercuric subsulfate</t>
  </si>
  <si>
    <t>Mercuric sulfate</t>
  </si>
  <si>
    <t>Mercuric thiocyanate</t>
  </si>
  <si>
    <t>Mercurobutol</t>
  </si>
  <si>
    <t>Mercurous acetate</t>
  </si>
  <si>
    <t>Mercurous azide</t>
  </si>
  <si>
    <t>Mercurous chloride</t>
  </si>
  <si>
    <t>Mercurous iodide</t>
  </si>
  <si>
    <t>Mercurous nitrate</t>
  </si>
  <si>
    <t>Mercurous oxide</t>
  </si>
  <si>
    <t>Mercurous sulfate</t>
  </si>
  <si>
    <t>Mercury (I) chromate</t>
  </si>
  <si>
    <t>Mercury (I) nitrate</t>
  </si>
  <si>
    <t>Mercury (II) chromate</t>
  </si>
  <si>
    <t>Mercury (II) nitrate, monohydrate</t>
  </si>
  <si>
    <t>Mercury acetate</t>
  </si>
  <si>
    <t>Mercury acetylide</t>
  </si>
  <si>
    <t>Mercury ammonium chloride</t>
  </si>
  <si>
    <t>Mercury bis(4-chlorobenzoate)</t>
  </si>
  <si>
    <t>Mercury bis(trifluoroacetate)</t>
  </si>
  <si>
    <t>Mercury bromide (Hg2Br2)</t>
  </si>
  <si>
    <t>Mercury bromide (HgBr)</t>
  </si>
  <si>
    <t>Mercury chloride</t>
  </si>
  <si>
    <t>Mercury dichromate</t>
  </si>
  <si>
    <t>Mercury diiodate</t>
  </si>
  <si>
    <t>Mercury dipotassium tetrathiocyanate</t>
  </si>
  <si>
    <t>Mercury disilver tetraiodide</t>
  </si>
  <si>
    <t>Mercury distearate, pure</t>
  </si>
  <si>
    <t>Mercury fluoride</t>
  </si>
  <si>
    <t>Mercury fluoride (HgF2)</t>
  </si>
  <si>
    <t>Mercury gluconate</t>
  </si>
  <si>
    <t>Mercury nitride</t>
  </si>
  <si>
    <t>Mercury oleate</t>
  </si>
  <si>
    <t>Mercury salicylate</t>
  </si>
  <si>
    <t>Mercury selenide (HgSe)</t>
  </si>
  <si>
    <t>Mercury silver iodide</t>
  </si>
  <si>
    <t>Mercury succinate</t>
  </si>
  <si>
    <t>Mercury sulfide (HgS)</t>
  </si>
  <si>
    <t>Mercury telluride (HgTe)</t>
  </si>
  <si>
    <t>Mercury thallium dinitrate</t>
  </si>
  <si>
    <t>Mercury(1+) bromate</t>
  </si>
  <si>
    <t>Mercury(1+) ethyl sulphate</t>
  </si>
  <si>
    <t>Mercury(1+) trifluoroacetate</t>
  </si>
  <si>
    <t>Mercury(1+), amminephenyl-, acetate</t>
  </si>
  <si>
    <t>Mercury(2+) (9Z,12Z)-octadeca-9,12-dienoate</t>
  </si>
  <si>
    <t>Mercury(2+) chloroacetate</t>
  </si>
  <si>
    <t>Mercury(2+), bis(2,4,6-tri-2-pyridinyl-1,3,5-triazine-N1,N2,N6)-, (OC-6-1'2)-</t>
  </si>
  <si>
    <t>Mercury(II) oxalate</t>
  </si>
  <si>
    <t>Mercury(II) potassium iodide</t>
  </si>
  <si>
    <t>Mercury, (2-ethylhexanoato-O)(1-methoxycyclohexyl)-</t>
  </si>
  <si>
    <t xml:space="preserve">Mercury, (1-methoxycyclohexyl)(neodecanoato-O)- </t>
  </si>
  <si>
    <t>Mercury, (1-methoxyethyl)(9-octadecenoato-O)-,</t>
  </si>
  <si>
    <t>Mercury, (1-methoxycyclohexyl)(9-octadecenoato-O)-,</t>
  </si>
  <si>
    <t>Mercury, (1-methoxyethyl)(neodecanoato-O)-</t>
  </si>
  <si>
    <t xml:space="preserve">Mercury, (2-ethylhexanoato-O)(1-methoxyethyl)  </t>
  </si>
  <si>
    <t>Mercury, (2',7'-dibromo-3',6'-dihydroxy-3-oxospiro[isobenzofuran-1(3H),9'-[9H]xanthen ]-4'-yl)hydroxy-, disodium salt</t>
  </si>
  <si>
    <t>Mercury, (2-ethylhexanoato-O)phenyl-</t>
  </si>
  <si>
    <t>Mercury, (9-octadecenoato-O)phenyl-, (Z)-</t>
  </si>
  <si>
    <t>Mercury, (acetato-O)(2-hydroxy-5-nitrophenyl)-</t>
  </si>
  <si>
    <t>Mercury, (acetato-O)(4-aminophenyl)-</t>
  </si>
  <si>
    <t>Mercury, (acetato-O)[3-(chloromethoxy)propyl-C,O]-</t>
  </si>
  <si>
    <t>Mercury, (acetato-O)[4-[[4-(dimethylamino)phenyl]azo]phenyl]-</t>
  </si>
  <si>
    <t>Mercury, (acetato-O)diamminephenyl-, (T-4)-</t>
  </si>
  <si>
    <t>Mercury, (neodecanoato-O)phenyl-</t>
  </si>
  <si>
    <t>Mercury, [.mu.-[dodecylbutanedioato(2-)-O:O']]diphenyldi-</t>
  </si>
  <si>
    <t>Mercury, [2,5-dichloro-3,6-dihydroxy-2,5-cyclohexadiene-1,4-dionato(2-)-O1,O6]-</t>
  </si>
  <si>
    <t>Mercury, bis(4-methylphenyl)-</t>
  </si>
  <si>
    <t>Mercury, bis(acetato-O)(benzenamine)-</t>
  </si>
  <si>
    <t>Mercury, bis(phenyldiazenecarbothioic acid 2-phenylhydrazidato-N2,S)-, (T-4)-</t>
  </si>
  <si>
    <t>Mercury, chloro(2-hydroxy-5-nitrophenyl)-</t>
  </si>
  <si>
    <t>Mercury, chloro(4-hydroxyphenyl)-</t>
  </si>
  <si>
    <t>Mercury, chloro(4-methylphenyl)-</t>
  </si>
  <si>
    <t>Mercury, chloro(ethanethiolato)-</t>
  </si>
  <si>
    <t>Mercury, chloro[2-(2-cyclohexen-1-yl)-3-benzofuranyl]-</t>
  </si>
  <si>
    <t>Mercury, chloro[p-(2,4-dinitroanilino)phenyl]-</t>
  </si>
  <si>
    <t>Mercury, compound with sodium (2:1)</t>
  </si>
  <si>
    <t>Mercury, compound with sodium (4:1)</t>
  </si>
  <si>
    <t>Mercury, compound with titanium (1:3)</t>
  </si>
  <si>
    <t>Mercury, dibutyl-</t>
  </si>
  <si>
    <t>Mercury, iodo(iodomethyl)-</t>
  </si>
  <si>
    <t>Mercury, methyl(8-quinolinolato-N1,O8)-</t>
  </si>
  <si>
    <t>Mercury, phenyl(phenyldiazenecarbothioic acid 2-phenylhydrazidato)-</t>
  </si>
  <si>
    <t>Mercury, phenyl(propanoato-O)-</t>
  </si>
  <si>
    <t>Mercury, phenyl(trichloromethyl)-</t>
  </si>
  <si>
    <t>Mercurymethylchloride</t>
  </si>
  <si>
    <t>Mersalyl</t>
  </si>
  <si>
    <t>Mersalyl acid</t>
  </si>
  <si>
    <t>Methoxyethylmercuric acetate</t>
  </si>
  <si>
    <t>Methyl mercury dicyandiamide</t>
  </si>
  <si>
    <t>Methyl(pentachlorophenolato)mercury</t>
  </si>
  <si>
    <t>Methylmercury</t>
  </si>
  <si>
    <t>Methylmercury benzoate</t>
  </si>
  <si>
    <t>Methylmercury hydroxide</t>
  </si>
  <si>
    <t>N-(Ethylmercuric)-p-toluenesulphonannilide</t>
  </si>
  <si>
    <t>Naphthenic acids, mercury salts</t>
  </si>
  <si>
    <t>Nitric acid, mercury(2+) salt, hemihydrate</t>
  </si>
  <si>
    <t>Otimerate sodium</t>
  </si>
  <si>
    <t>Perchloric acid, mercury(2+) salt</t>
  </si>
  <si>
    <t>Phenyl(quinolin-8-olato-N1,O8)mercury</t>
  </si>
  <si>
    <t>Phenyl(tribromomethyl)mercury</t>
  </si>
  <si>
    <t>Phenylmercuric acetate</t>
  </si>
  <si>
    <t>Phenylmercuric hydroxide</t>
  </si>
  <si>
    <t>Phenylmercuric nitrate</t>
  </si>
  <si>
    <t>Phenylmercury benzoate</t>
  </si>
  <si>
    <t>Phenylmercury chloride</t>
  </si>
  <si>
    <t>Phenylmercury dimethyldithiocarbamate</t>
  </si>
  <si>
    <t>Phenylmercury hydroxide--phenylmercury nitrate</t>
  </si>
  <si>
    <t>Phenylmercury salicylate</t>
  </si>
  <si>
    <t>Phenylmercury stearate</t>
  </si>
  <si>
    <t>Phosphoric acid, mercury salt</t>
  </si>
  <si>
    <t>Potassium triiodomercurate(1-)</t>
  </si>
  <si>
    <t>Sodium [3-[[(3-carboxylatopropionamido)carbonyl]amino]-2-methoxypropyl]hydroxymercurate(1-)</t>
  </si>
  <si>
    <t>Sodium 4-chloromercuriobenzoate</t>
  </si>
  <si>
    <t>Sodium o-(ethylmercurithio)benzoate</t>
  </si>
  <si>
    <t>Sodium timerfonate</t>
  </si>
  <si>
    <t>Tetrakis(acetato-O)[.mu.4-(3',6'-dihydroxy-3-oxospiro[isobenzofuran-1(3H),9'-[9H]xanthene]-2',4',5',7'-tetrayl)]tetramercury</t>
  </si>
  <si>
    <t>Trimercury biscitrate</t>
  </si>
  <si>
    <t>Mercury, (2-mercaptoacetamidato-O,S)methyl</t>
  </si>
  <si>
    <t>Mercury-difulminate</t>
  </si>
  <si>
    <t>Mercury Compound</t>
  </si>
  <si>
    <t>Mercury, bromo[1-(methoxyphenylmethyl)-2-oxo-2-[(1,7,7-trimethylbicyclo[2.2.1]hept-2-yl)oxy]ethyl]-</t>
  </si>
  <si>
    <t>Methanol</t>
  </si>
  <si>
    <t>67-56-1</t>
  </si>
  <si>
    <t>Methylenebis(chloroaniline)
(MOCA)</t>
  </si>
  <si>
    <t>Methylene Chloride</t>
  </si>
  <si>
    <t>75-09-2</t>
  </si>
  <si>
    <t>N-Methyl-2-pyrrolidone
(NMP)</t>
  </si>
  <si>
    <t xml:space="preserve">Perfluoroalkyl and Polyfluoroalkyl Substances
Long Chain, including polymeric and non-polymeric substances
(Substances include: CF3(CF2)n-COOH where n ≥ 6  and CF3(CF2)n-S(=O)y-X where y = 0 – 2;  X is any chemical moiety;  where n ≥ 5) </t>
  </si>
  <si>
    <t>Perfluoro compounds C5-18</t>
  </si>
  <si>
    <t>Perfluorodecyl trichlorosilane</t>
  </si>
  <si>
    <t>1H,1H,2H,2H-Perfluorodecyltriethoxysilane</t>
  </si>
  <si>
    <t>pentadecafluorooctanoic acid</t>
  </si>
  <si>
    <t>1-Propanesulfonic acid, 2-methyl-, 2-[[1-oxo-3-[(.gamma.-.omega.-perfluoro- C4-16-alkyl)thio]propyl]amino] derivs., sodium salts.</t>
  </si>
  <si>
    <t>2-Propenoic acid, octadecyl ester</t>
  </si>
  <si>
    <t>Thiols, C4-20, .gamma.-.omega.-perfluoro, telomers with acrylamide and acrylic acid, sodium salts.</t>
  </si>
  <si>
    <t>1-Propanaminium, 3-amino-N-(carboxymethyl)-N,N-dimethyl-, N-[2-[(.gamma.-.omega.-perfluoro-C4-20-a lkyl)thio]acetyl] derivs., inner salts.</t>
  </si>
  <si>
    <t>Copolymer made by a mix where some are PFOA precursors</t>
  </si>
  <si>
    <r>
      <t>Silicic acid (H</t>
    </r>
    <r>
      <rPr>
        <sz val="9"/>
        <color rgb="FF333333"/>
        <rFont val="Arial"/>
        <family val="2"/>
      </rPr>
      <t>4 SiO4), sodium salt (1:2), reaction products with chlorotrimethylsilane and 3,3,4,4,5,5,6,6,7,7,8,8,9,9,10,10,10-heptadecafluoro-1-decanol.</t>
    </r>
  </si>
  <si>
    <t>C19 PFCA</t>
  </si>
  <si>
    <t>C15 PFCA</t>
  </si>
  <si>
    <t>1,3-Propanediol, 2,2-bis(.gamma.-.omega.-perfluoro-C4-10-alkyl)thiomethyl derivs., phosphates, ammonium salts</t>
  </si>
  <si>
    <t>1,3-Propanediol, 2,2-bis(.gamma.-.omega.-perfluoro-C6-12-alkyl)thiomethyl derivs., phosphates, ammonium salts</t>
  </si>
  <si>
    <t>C18 PFCA</t>
  </si>
  <si>
    <t>Perfluorooctane sulfonic acid</t>
  </si>
  <si>
    <t>2-Propenoic acid, 3,3,4,4,5,5,6,6,7,7,8,8,9,9,10,10,11,11, 12,12,12-heneicosafluorododecyl ester.</t>
  </si>
  <si>
    <t>8:2 Fluorotelomer methacrylate</t>
  </si>
  <si>
    <t>1,1,1,2,2,3,3,4,4,5,5,6,6,7,7,8,8-Heptadecafluoro-10-iododecane</t>
  </si>
  <si>
    <t>Dodecane, 1,1,1,2,2,3,3,4,4,5,5,6,6,7,7,8,8,9,9,10,10-heneicosafluoro-12-iodo-.</t>
  </si>
  <si>
    <t>Henicosafluoroundecanoic acid</t>
  </si>
  <si>
    <t>Sodium salts of perfluorononan-1-oic-acid</t>
  </si>
  <si>
    <t>8:2 Fluorotelomer olefin</t>
  </si>
  <si>
    <t>Perfluorooctanoic Acid potassium salt</t>
  </si>
  <si>
    <t>didecyldimethylammonium perfluorooctane sulfonate</t>
  </si>
  <si>
    <t>Decanoic acid, 3,3,4,4,5,5,6,6,7,7,8,8,9,9,10,10,10-heptadecafluoro-</t>
  </si>
  <si>
    <t>8:2 Fluorotelomer acrylates</t>
  </si>
  <si>
    <t>potassium perfluorooctane sulfonate</t>
  </si>
  <si>
    <t>ammonium perfluorooctane sulfonate</t>
  </si>
  <si>
    <t>lithium perfluorooctane sulfonate</t>
  </si>
  <si>
    <t>Tetradecane, 1,1,1,2,2,3,3,4,4,5,5,6,6,7,7,8,8,9,9,10,10,11,11,12,12-pentacosafluoro-14-iodo-.</t>
  </si>
  <si>
    <t>perfluorooctane sulfonyl fluoride</t>
  </si>
  <si>
    <t>Tricosafluorododecanoic acid</t>
  </si>
  <si>
    <t>Perfluorodecyldichloromethylsilane</t>
  </si>
  <si>
    <t>Pentadecafluoro-octanoic
acid ethyl ester</t>
  </si>
  <si>
    <t>C10-PFCA and its sodium and ammonium salts</t>
  </si>
  <si>
    <t>Tris[4-(3,3,4,4,5,5,6,6,7,7,8,8,9,9,10,10,10-heptadecafluorodecyl)phenyl]phosphine</t>
  </si>
  <si>
    <t>bis[tris(4-(3,3,4,4,5,5,6,6,7,7,8,8,9,9,10,10,10-heptadecafluorodecyl)phenyl)phosphine]palladium(ii) dichloride</t>
  </si>
  <si>
    <t>Pentadecafluorooctanoic anhydride</t>
  </si>
  <si>
    <t>Pentadecafluoro-octanoyl
fluoride</t>
  </si>
  <si>
    <t>Nonadecafluorodecanoic acid</t>
  </si>
  <si>
    <t>Perfluorooctanoic Acid silver salt</t>
  </si>
  <si>
    <t>Perfluorooctanoic Acid sodium salt</t>
  </si>
  <si>
    <t>Perfluorononan-1-oic acid</t>
  </si>
  <si>
    <t>Heptacosafluorotetradecanoic acid</t>
  </si>
  <si>
    <t>Pentadecafluoro-octanoic
acid methyl ester</t>
  </si>
  <si>
    <t>Ammonium pentadecafluorooctanoate (APFO)</t>
  </si>
  <si>
    <t>Polyfluorinated Amides</t>
  </si>
  <si>
    <t>1-Tetradecanol, 3,3,4,4,5,5,6,6,7,7,8,8,9,9,10,10,11,11,12,12,13,13,14,14,14-pentacosafluoro-.</t>
  </si>
  <si>
    <t>Perfluorooctyl phosphonic acid</t>
  </si>
  <si>
    <t>Bis(perfluorooctyl) phosphinic acid</t>
  </si>
  <si>
    <t>N-[3-[bis(2-hydroxyethyl)amino]propyl]-2,2,3,3,4,4,5,5,6,6,7,7,8,8,8-pentadecafluorooctanamide</t>
  </si>
  <si>
    <t>C9-PFCA and its sodium and ammonium salts</t>
  </si>
  <si>
    <t>Perfluorooctyl iodide</t>
  </si>
  <si>
    <t>2-Propenoic acid, 2-methyl-, 2,2,3,3,4,4,5,5,6,6,7,7,8,8,8-pentadecafluorooctyl ester, polymer</t>
  </si>
  <si>
    <t>1-Propanaminium,N,N,N-trimethyl-3-[(2,2,3,3,4,4,5,5,6,6,7,7,8,8,8-pentadecafluoro-1-oxooctyl)amino]-, chloride</t>
  </si>
  <si>
    <t>tetraethylammonium perfluorooctane sulfonate</t>
  </si>
  <si>
    <t>C17 PFCA</t>
  </si>
  <si>
    <t>Fluorotelomer phosphate monoester</t>
  </si>
  <si>
    <t>1-Hexadecanol, 3,3,4,4,5,5,6,6,7,7,8,8,9,9,10,10,11,11,12,12,13,13,14,14,15,15,16,16,16-nonacosafluoro-.</t>
  </si>
  <si>
    <t>1,1,2,2-Tetrahydroperfluorooctadecyl acrylate</t>
  </si>
  <si>
    <t>Hexadecane, 1,1,1,2,2,3,3,4,4,5,5,6,6,7,7,8,8,9,9,10,10,11,11,12,12,13,13,14,14-nonacosafluoro-16-iodo-.</t>
  </si>
  <si>
    <t>Poly(difluoromethylene), α-fluoro-ω-[2- [[2-(trimethylammonio)ethyl]thio]ethyl]-, methyl sulfate</t>
  </si>
  <si>
    <t>Poly(difluoromethylene), alpha-fluoro-omega-(2-(phosphonooxy)ethyl)-</t>
  </si>
  <si>
    <t>Poly(difluoromethylene), .alpha.,.alpha.-phosphinicobis(oxy-2,1-ethanediyl)bis.omega.-fluoro-</t>
  </si>
  <si>
    <t>8:2 Fluorotelomer alcohols</t>
  </si>
  <si>
    <t>8:2 Fluorotelomer phosphate diester</t>
  </si>
  <si>
    <t>C16 PFCA</t>
  </si>
  <si>
    <t>pentadecafluoro-, chromium(3+)</t>
  </si>
  <si>
    <t>Propanamide, 3-((gamma-omega-perfluoro-C4-10-alkyl)thio) derivs.</t>
  </si>
  <si>
    <t>C20 PFCA</t>
  </si>
  <si>
    <t>Fatty acids, C7-13, perfluoro</t>
  </si>
  <si>
    <t>Alcohols, C8-14, .gamma.-.omega.-perfluoro.</t>
  </si>
  <si>
    <t>Fatty acids, C7-13, perfluoro, compds. with ethylamine</t>
  </si>
  <si>
    <t>diethanolammonium perfluorooctane sulfonate</t>
  </si>
  <si>
    <t>2-Decenoic acid, 3,4,4,5,5,6,6,7,7,8,8,9,9,10,10,10-hexadecafluoro-</t>
  </si>
  <si>
    <t>Thiols, C8-20, .gamma.-.omega.-perfluoro, telomers with acrylamide.</t>
  </si>
  <si>
    <t>Pentanoic acid, 4,4-bis(.gamma.-.omega.-perfluoro-C8-20-alkyl)thio derivs</t>
  </si>
  <si>
    <t>Fatty acids, C6-18, perfluoro, ammonium salts</t>
  </si>
  <si>
    <t xml:space="preserve">Pentacosafluorotridecanoic acid </t>
  </si>
  <si>
    <t>Carboxylic acids, C7-13, perfluoro, ammonium salts</t>
  </si>
  <si>
    <t>Perfluorodecyldimethylchlorosilane</t>
  </si>
  <si>
    <t>Poly(difluoromethylene), .alpha.-fluoro-.omega.-(2-sulfoethyl)-</t>
  </si>
  <si>
    <t>Silane, (3,3,4,4,5,5,6,6,7,7,8,8,9,9,10,10,10-heptadecafluorodecyl)trimethoxy-</t>
  </si>
  <si>
    <t>heptadecafluoro-1-[(2,2,3,3,4,4,5,5,6,6,7,7,8,8,8-pentadecafluorooctyl)oxy]nonene</t>
  </si>
  <si>
    <t>N-(3-aminopropyl)-2,2,3,3,4,4,5,5,6,6,7,7,8,8,8-pentadecafluorooctanamide</t>
  </si>
  <si>
    <t>1-Dodecanol, 3,3,4,4,5,5,6,6,7,7,8,8,9,9,10,10,11,11,12,12,12-heneicosafluoro-.</t>
  </si>
  <si>
    <t>1-Propanesulfonic acid, 3-[ethyl(2,2,3,3,4,4,5,5,6,6,7,7,8,8,8-pentadecafluoro-1-oxooctyl)amino] -</t>
  </si>
  <si>
    <t>Fatty acids, C7-19, perfluoro</t>
  </si>
  <si>
    <t>Octanoic acid, pentadecafluoro-, branched</t>
  </si>
  <si>
    <t>Octanoic acid, pentadecafluoro-, branched, ammonium salt</t>
  </si>
  <si>
    <t>Octanoic acid, pentadecafluoro-, mixed esters with 2,2'-[1,4-butanediylbis(oxymethylene)]bis[oxirane] and 2,2'-[1,6-hexanediylbis(oxymethylene)]bis[oxirane]</t>
  </si>
  <si>
    <t>Amides, C7-19, alpha-omega-perfluoro-N,N-bis(hydroxyethyl)</t>
  </si>
  <si>
    <t>Poly(oxy-1,2-ethanediyl),a-[2-[2,2,3,3,4,4,5,5,6,6,7,7,8,8,8-pentadecafluoro-1-oxooctyl)amino]ethyl]-w-hydroxy</t>
  </si>
  <si>
    <t>8:2 Fluorotelomer phosphate monoester ammonium salt</t>
  </si>
  <si>
    <t>Diammonium 4,4,5,5,6,6,7,7,8,8,9,9,10,10,11,11,11-heptadecafluoro-2-hydroxyundecyl phosphate</t>
  </si>
  <si>
    <t>Carbamic acid, [2-(sulfothio)ethyl]-, C-(gamma-omega-perfluoro-C6-9-alkyl) esters, monosodium salts</t>
  </si>
  <si>
    <t>pentadecafluorooctanoic acid (1:1)</t>
  </si>
  <si>
    <t>Perfluorooctane sulfonic acid salt</t>
  </si>
  <si>
    <t>Perfluoroctane sulfonate acid</t>
  </si>
  <si>
    <t>Perfluoroctane sulfonate anion</t>
  </si>
  <si>
    <t>2-Propenoic acid, 2-methyl-, dodecyl ester, polymers with 2-[methyl[(perfluoro-C4-8-alkyl)- sulfonyl]amino]ethyl acrylate and vinylidene chloride</t>
  </si>
  <si>
    <t>Glycine, N-ethyl-N-[(heptadecafluorooctyl)sulfonyl]-, potassium salt</t>
  </si>
  <si>
    <t>Perfluorooctane sulfonate potasium salt</t>
  </si>
  <si>
    <t>Perfluorooctane sulfonate ammonium salt</t>
  </si>
  <si>
    <t>Perfluorooctane sulfonate lithium salt</t>
  </si>
  <si>
    <t>Perfluorooctane sulfonate diethanolamino salt</t>
  </si>
  <si>
    <t>Tetraethylammoniumheptadecafluoroctansulfonate</t>
  </si>
  <si>
    <t>Perfluoro-1-octanesulfonyl fluoride</t>
  </si>
  <si>
    <t>N-Ethylperfluorooctylsulfonamide</t>
  </si>
  <si>
    <t>Heptadecafluoro-N-methyloctanesulphonamide</t>
  </si>
  <si>
    <t>N-Ethylheptadecafluoro-N-(2-hydroxyethyl)octanesulphonamide</t>
  </si>
  <si>
    <t>N-Methylperfluorooctanesulfonamidoethanol</t>
  </si>
  <si>
    <t>Phthalate, Diethylhexyl
(DEHP)</t>
  </si>
  <si>
    <t>Benzyl butyl phthalate (BBP)</t>
  </si>
  <si>
    <t>Dibutyl phthalate (DBP)</t>
  </si>
  <si>
    <t>Diisobutyl phthalate (DIBP)</t>
  </si>
  <si>
    <t>Diisooctyl phthalate (DIOP)</t>
  </si>
  <si>
    <t xml:space="preserve">27554-26-3 </t>
  </si>
  <si>
    <t>Dicyclohexyl phthalate (DCHP)</t>
  </si>
  <si>
    <t>Dioctyl phthalate (DNOP)</t>
  </si>
  <si>
    <t>Diisodecyl phthalate (DIDP)</t>
  </si>
  <si>
    <t>Diisopentyl phthalate (DIPP)</t>
  </si>
  <si>
    <t>Dipentyl phthalate (DPP)</t>
  </si>
  <si>
    <t>Di-n-hexyl phthalate (DnHP)</t>
  </si>
  <si>
    <t>Bis(2-methoxyethyl) phthalate (bMEP)</t>
  </si>
  <si>
    <t>N-pentyl-isopentylphthalate (PIPP)</t>
  </si>
  <si>
    <r>
      <t>Di-</t>
    </r>
    <r>
      <rPr>
        <i/>
        <sz val="9"/>
        <color theme="1"/>
        <rFont val="Arial"/>
        <family val="2"/>
      </rPr>
      <t>n</t>
    </r>
    <r>
      <rPr>
        <sz val="9"/>
        <color theme="1"/>
        <rFont val="Arial"/>
        <family val="2"/>
      </rPr>
      <t>-pentyl phthalate (DnPP)</t>
    </r>
  </si>
  <si>
    <t>Diisohexyl phthalate  (DIHP)</t>
  </si>
  <si>
    <t>UV 328
Phenol, 2-(2H-benzotriazol-2-yl) -4,6-bis(1,1-dimethylpropyl)-</t>
  </si>
  <si>
    <t>Bis(tri-n-butyltin) oxide</t>
  </si>
  <si>
    <t>Triphenyltin=N, N-dimethyldithiocarbamate</t>
  </si>
  <si>
    <t>Triphenyltinfluoride</t>
  </si>
  <si>
    <t>Triphenyltinacetate</t>
  </si>
  <si>
    <t>Triphenyltinchloride</t>
  </si>
  <si>
    <t>Triphenyltinhydroxide</t>
  </si>
  <si>
    <t>Triphenyltin fattyacid((9-11)salt)</t>
  </si>
  <si>
    <t>Triphenyltinchloroacetate</t>
  </si>
  <si>
    <t>Tributyltinmethacrylate</t>
  </si>
  <si>
    <t>Bis(tributyltin)fumalate</t>
  </si>
  <si>
    <t>Tributyltinfluoride</t>
  </si>
  <si>
    <t>Bis(tributyltin)2,3-dibromosuccinate</t>
  </si>
  <si>
    <t>Tributyltinacetate</t>
  </si>
  <si>
    <t>Tributyltinlaurate</t>
  </si>
  <si>
    <t>Bis(tributyltin)phthalate</t>
  </si>
  <si>
    <t>Coplymer of alkyl(c=8) acrylate,methyl methacrylate and tributyltin methacrylate</t>
  </si>
  <si>
    <t>Tributyltinsulfamate</t>
  </si>
  <si>
    <t>Bis(tributyltin)maleate</t>
  </si>
  <si>
    <t>Tributyltinchloride</t>
  </si>
  <si>
    <t>Tributyltin-1, 2,3,4,4a, 4b, 5,6,10,10a-decahydro-7-isoplopyl-1, 4a-dimethyl-1-phenanthrencarboxylatemix</t>
  </si>
  <si>
    <t>(2-BIPHENYLOXY)TRIBUTYLTIN</t>
  </si>
  <si>
    <t>1,3,5-TRIS(TRIBUTYLTIN)-S-TRIAZINE-2,4,6-TRIONE</t>
  </si>
  <si>
    <t>2-BUTENOIC ACID, 4-OXO-4-[ (TRIBUTYLSTANNYL)OXY]-</t>
  </si>
  <si>
    <t>Acetic acid, 2,2',2''-[(methylstannylidyne)tris(thio)]tris-, triisooctyl ester</t>
  </si>
  <si>
    <t>BIS(TRIBUTYLTIN) ITACONATE</t>
  </si>
  <si>
    <t>Bromotrimethylstannane</t>
  </si>
  <si>
    <t>P-NITROPHENOXYTRIBUTYLTIN</t>
  </si>
  <si>
    <t>Stannane, bromotriethyl-</t>
  </si>
  <si>
    <t>Tributyl(neodecanoyloxy)stannane</t>
  </si>
  <si>
    <t>Tributyl(oleoyloxy)stannane</t>
  </si>
  <si>
    <t>Tributyltin</t>
  </si>
  <si>
    <t>Tributyltin (and salts and esters)</t>
  </si>
  <si>
    <t>Tributyltin .alpha.-(2,4,5-trichlorophenoxy) propionate</t>
  </si>
  <si>
    <t>Tributyltin .beta.-iodopropionate</t>
  </si>
  <si>
    <t>TRIBUTYLTIN 2-ETHYLHEXANOATE</t>
  </si>
  <si>
    <t>Tributyltin Acrylate</t>
  </si>
  <si>
    <t>Tributyltin benzoate</t>
  </si>
  <si>
    <t>Tributyltin bromide</t>
  </si>
  <si>
    <t>TRIBUTYLTIN CHLOROACETATE</t>
  </si>
  <si>
    <t>Tributyltin cinnamate</t>
  </si>
  <si>
    <t>TRIBUTYLTIN CYANATE</t>
  </si>
  <si>
    <t>TRIBUTYLTIN CYANIDE</t>
  </si>
  <si>
    <t>Tributyltin dimethyldithiocarbamate</t>
  </si>
  <si>
    <t>TRIBUTYLTIN GAMMA-CHLOROBUTYRATE</t>
  </si>
  <si>
    <t>Tributyltin hydroxide</t>
  </si>
  <si>
    <t>Tributyltin iodide</t>
  </si>
  <si>
    <t>Tributyltin iodoacetate</t>
  </si>
  <si>
    <t>Tributyltin isooctylthioacetate</t>
  </si>
  <si>
    <t>TRIBUTYLTIN ISOPROPYLSUCCINATE</t>
  </si>
  <si>
    <t>Tributyltin isothiocyanate</t>
  </si>
  <si>
    <t>Tributyltin linoleate</t>
  </si>
  <si>
    <t>TRIBUTYLTIN METHANESULPHONATE</t>
  </si>
  <si>
    <t>Tributyltin methoxide</t>
  </si>
  <si>
    <t>Tributyltin monopropylene glycol maleate</t>
  </si>
  <si>
    <t>TRIBUTYLTIN NAPHTHENATE</t>
  </si>
  <si>
    <t>Tributyltin naphthenate</t>
  </si>
  <si>
    <t>Tributyltin nonanoate</t>
  </si>
  <si>
    <t>TRIBUTYLTIN O-IODOBENZOATE</t>
  </si>
  <si>
    <t>TRIBUTYLTIN P-IODOBEMZOATE</t>
  </si>
  <si>
    <t>TRIBUTYLTIN UNDECYLENATE</t>
  </si>
  <si>
    <t>Triethyltin acetate</t>
  </si>
  <si>
    <t>Triethyltin chloride</t>
  </si>
  <si>
    <t>Triethyltin hydroxide</t>
  </si>
  <si>
    <t>Triethyltin iodide</t>
  </si>
  <si>
    <t>Triethyltin phenoxide</t>
  </si>
  <si>
    <t>Trimethyltin acetate</t>
  </si>
  <si>
    <t>Trimethyltin azide</t>
  </si>
  <si>
    <t>Trimethyltin chloride</t>
  </si>
  <si>
    <t>Trimethyltin hydroxide</t>
  </si>
  <si>
    <t>Trimethyltin iodide</t>
  </si>
  <si>
    <t>Trimethyltin sulphate</t>
  </si>
  <si>
    <t>Trimethyltin thiocyanate</t>
  </si>
  <si>
    <t>Tri-n-butyl tin salicylate</t>
  </si>
  <si>
    <t>Triphenyltin hydride</t>
  </si>
  <si>
    <t>Triphenyltin iodide</t>
  </si>
  <si>
    <t>Tripropyltin acetate</t>
  </si>
  <si>
    <t>Tripropyltin bromide</t>
  </si>
  <si>
    <t>Tripropyltin chloride</t>
  </si>
  <si>
    <t>Tripropyltin iodide</t>
  </si>
  <si>
    <t>Tripropyltin iodoacetate</t>
  </si>
  <si>
    <t>Tripropyltin laurate</t>
  </si>
  <si>
    <t>Tripropyltin methacrylate</t>
  </si>
  <si>
    <t>Tricyclohexyl Tin Compounds</t>
  </si>
  <si>
    <t>EU Index Number 050-012-00-5</t>
  </si>
  <si>
    <t>Triethyl Tin Compounds</t>
  </si>
  <si>
    <t>EU Index Number 050-006-00-2</t>
  </si>
  <si>
    <t>Trihexyl Tin Compounds</t>
  </si>
  <si>
    <t>EU Index Number 050-010-00-4</t>
  </si>
  <si>
    <t>Trimethyl Tin Compounds</t>
  </si>
  <si>
    <t>EU Index Number 050-005-00-7</t>
  </si>
  <si>
    <t>Trioctyl Tin Compounds</t>
  </si>
  <si>
    <t>EU Index Number 050-013-00-0</t>
  </si>
  <si>
    <t>Tripentyl Tin Compounds</t>
  </si>
  <si>
    <t>EU Index Number 050-009-00-9</t>
  </si>
  <si>
    <t>Triphenyl Tin Compounds</t>
  </si>
  <si>
    <t>EU Index Number 050-011-00-X</t>
  </si>
  <si>
    <t>Tripropyl Tin Compounds</t>
  </si>
  <si>
    <t>EU Index Number 050-007-00-8</t>
  </si>
  <si>
    <t>Bis(tris(2-methyl-2-phenylpropyl)tin) oxide</t>
  </si>
  <si>
    <t>1-(Tricyclohexylstannyl)-1H-1,2,4-triazole</t>
  </si>
  <si>
    <t>Tetracyclohexylstannane</t>
  </si>
  <si>
    <t>Chlorotricyclohexylstannane</t>
  </si>
  <si>
    <t xml:space="preserve">Butyltricyclohexylstannane </t>
  </si>
  <si>
    <t>Fluorotrihexylstannane</t>
  </si>
  <si>
    <t>Fluorotripentylstannane</t>
  </si>
  <si>
    <t>Hexapentyldistannoxane</t>
  </si>
  <si>
    <t>Tris(2-chloroethyl) phosphate (TCEP)</t>
  </si>
  <si>
    <t>Chlorofluorocarbons (CFCs)</t>
  </si>
  <si>
    <t>Methyl bromide</t>
  </si>
  <si>
    <t>Bromofluoromethane</t>
  </si>
  <si>
    <t>Chlorobromomethane</t>
  </si>
  <si>
    <t>Carbon tetrachloride</t>
  </si>
  <si>
    <t>Bromotrifluoromethane</t>
  </si>
  <si>
    <t>1,1,1-trichloroethane</t>
  </si>
  <si>
    <t>Trichlorofluoromethane</t>
  </si>
  <si>
    <t>Chlorotrifluoromethane</t>
  </si>
  <si>
    <t>Dichlorodifluoromethane</t>
  </si>
  <si>
    <t>Pentachlorofluoroethane</t>
  </si>
  <si>
    <t>Heptachlorofluoropropane</t>
  </si>
  <si>
    <t>dichlorotetrafluoroethane</t>
  </si>
  <si>
    <t>Hexachlorodifluoropropane</t>
  </si>
  <si>
    <t>Bromochlorodifluoromethane</t>
  </si>
  <si>
    <t>Heptafluoropropyl chloride</t>
  </si>
  <si>
    <t>Monochloropentafluoroethane</t>
  </si>
  <si>
    <t>Pentachlorotrifluoropropane</t>
  </si>
  <si>
    <t>1,2-Dibromotetrafluoroethane</t>
  </si>
  <si>
    <t>1,2-Difluorotetrachloroethane</t>
  </si>
  <si>
    <t>Tetrachlorotetrafluoropropane</t>
  </si>
  <si>
    <t>1,2,2-Trichloropentafluoropropane</t>
  </si>
  <si>
    <t>1,1,2-trichloro-1,2,2-trifluoroethane</t>
  </si>
  <si>
    <t>1,2-Dichloro-1,1,2,3,3,3-hexafluoropropane</t>
  </si>
  <si>
    <t>Heptachlorofluoropropan</t>
  </si>
  <si>
    <t>Cryofluoran</t>
  </si>
  <si>
    <t>Dichlorpentafluorpropan</t>
  </si>
  <si>
    <t>Trichlortrifluorethan</t>
  </si>
  <si>
    <t>1,1-Dichlor-1,2,2,2-tetrafluorethan</t>
  </si>
  <si>
    <t>1,1,1-Trichlorpentafluorpropan</t>
  </si>
  <si>
    <t>1,1,1,2-Tetrachlor-2,2-difluorethan</t>
  </si>
  <si>
    <t>1,1,1,3-Tetrachlortetrafluorpropan</t>
  </si>
  <si>
    <t>1,1,1,3,3,3-Hexachlor-2,2-difluorpropan</t>
  </si>
  <si>
    <t>1,2,3-Trichloropentafluoropropane</t>
  </si>
  <si>
    <t>Decafluorobutane</t>
  </si>
  <si>
    <t>Hexachloroethane</t>
  </si>
  <si>
    <t>Octafluoropropane</t>
  </si>
  <si>
    <t>Perfluoroethane</t>
  </si>
  <si>
    <t>Hydrobromofluorocarbons (HBFCs)</t>
  </si>
  <si>
    <t>1,2-Dibromo-1,1-difluoroethane</t>
  </si>
  <si>
    <t>1-Bromo-2-fluoroethane</t>
  </si>
  <si>
    <t>2-Bromo-1,1,1-trifluoroethane</t>
  </si>
  <si>
    <t>Ethane, 1,2-dibromo-1,1,2-trifluoro-</t>
  </si>
  <si>
    <t>Ethene, 2-bromo-1,1-difluoro-</t>
  </si>
  <si>
    <t>Dibromofluoromethane</t>
  </si>
  <si>
    <t>C2H2F2Br2: 1,1-Dibromo-2,2-difluoroethane</t>
  </si>
  <si>
    <t>Propane, 1-bromo-2-fluoro-</t>
  </si>
  <si>
    <t>1-Bromo-3-fluoropropane</t>
  </si>
  <si>
    <t>1,1,1-Trifluoro-2-bromoethane</t>
  </si>
  <si>
    <t>3-Bromo-1,1,1-trifluoropropane</t>
  </si>
  <si>
    <t>1,3-Dibromo-1,1-difluoropropane</t>
  </si>
  <si>
    <t>1,2-Dibromo-1,1,2-trifluoroethane</t>
  </si>
  <si>
    <t>2,3-Dibromo-1,1,1-trifluoropropane</t>
  </si>
  <si>
    <t>1,2-Dibromo-1-fluoroethane</t>
  </si>
  <si>
    <t>C2HFBr4</t>
  </si>
  <si>
    <t>C2HF2Br3</t>
  </si>
  <si>
    <t>C2H2FBr3</t>
  </si>
  <si>
    <t>C2H3F2Br:  Bromo-1,1-difluoroethane</t>
  </si>
  <si>
    <t>C3HFBr6</t>
  </si>
  <si>
    <t>C3HF2Br5</t>
  </si>
  <si>
    <t>C3HF3Br4</t>
  </si>
  <si>
    <t>C3HF4Br3</t>
  </si>
  <si>
    <t>C3H2FBr5</t>
  </si>
  <si>
    <t>C3H2F2Br4</t>
  </si>
  <si>
    <t>1,2,2-Tribromo-3,3,3-trifluoropropane</t>
  </si>
  <si>
    <t>1,3-Dibromo-1,1,3,3-tetrafluoropropane</t>
  </si>
  <si>
    <t>C3H2F5Br</t>
  </si>
  <si>
    <t>C3H3FBr4</t>
  </si>
  <si>
    <t>1,2,3-Tribromo-3,3-difluoropropane</t>
  </si>
  <si>
    <t>C3H3F4Br</t>
  </si>
  <si>
    <t>C3H4FBr3</t>
  </si>
  <si>
    <t>C3H5FBr2</t>
  </si>
  <si>
    <t>C3H5F2Br</t>
  </si>
  <si>
    <t xml:space="preserve">1-Bromo-1,1-difluoroethane </t>
  </si>
  <si>
    <t>1-Bromo-1,1,2,3,3,3-hexafluoropropane</t>
  </si>
  <si>
    <t>Bromodifluoromethane</t>
  </si>
  <si>
    <t>Hydrochlorofluorocarbons (HCFCs)</t>
  </si>
  <si>
    <t>1,1-Dichloro-1,2,2-trifluoroethane (HCFC-123b)</t>
  </si>
  <si>
    <t>1,2,2-Trichloro-1,1-difluoroethane</t>
  </si>
  <si>
    <t>1,2-Dichloro-1,1,2-trifluoroethane (HCFC-123a)</t>
  </si>
  <si>
    <t>1,2-Dichloro-1,1-difluoroethane</t>
  </si>
  <si>
    <t>1,2-Dichloro-1,2-difluoroethane</t>
  </si>
  <si>
    <t>1,2-Dichloro-1-fluoroethane</t>
  </si>
  <si>
    <t>1,2-Dichloro-1-fluoroethylene</t>
  </si>
  <si>
    <t>1-Chloro-1,1,2,2-tetrafluoroethane (HCFC-124a)</t>
  </si>
  <si>
    <t>1-Chloro-1,1-difluoroethane</t>
  </si>
  <si>
    <t>1-Chloro-1,2-difluoroethylene</t>
  </si>
  <si>
    <t>1-Chloro-1-fluoroethylene</t>
  </si>
  <si>
    <t>1-Chloro-2-fluoroethylene</t>
  </si>
  <si>
    <t>2-Chloro-1,1-difluoroethylene</t>
  </si>
  <si>
    <t>Chlorodifluoroethanes</t>
  </si>
  <si>
    <t>Chlorodifluoromethane</t>
  </si>
  <si>
    <t>Chlorofluoromethane</t>
  </si>
  <si>
    <t>Chlorotetrafluoroethane</t>
  </si>
  <si>
    <t>Dichlorofluoromethane</t>
  </si>
  <si>
    <t>Dichlorotrifluoroethane</t>
  </si>
  <si>
    <t>Ethane, 1,1,1-trichloro-2-fluoro-</t>
  </si>
  <si>
    <t>Ethane, 1,1,2-trichloro-1-fluoro-</t>
  </si>
  <si>
    <t>Ethane, 1,1,2-trichloro-2-fluoro-</t>
  </si>
  <si>
    <t>Ethane, 1,1-dichloro-1-fluoro-</t>
  </si>
  <si>
    <t>Ethane, 1,2-difluoro-1,1,2-trichloro-</t>
  </si>
  <si>
    <t>Ethane, 1-chloro-1,2-difluoro-</t>
  </si>
  <si>
    <t>Ethane, 2,2-dichloro-1,1,1-trifluoro-</t>
  </si>
  <si>
    <t>Ethane, 2-chloro-1,1,1,2-tetrafluoro-</t>
  </si>
  <si>
    <t>Ethane, chloro-1,1-difluoro-</t>
  </si>
  <si>
    <t>Ethane, monochlorodifluoro-</t>
  </si>
  <si>
    <t>Trichlorofluoroethane</t>
  </si>
  <si>
    <t>chloroodifluoropropanee</t>
  </si>
  <si>
    <t>chloroofluoroethanee</t>
  </si>
  <si>
    <t>chloroofluoroopropanee</t>
  </si>
  <si>
    <t>chlorohexafluoropropane</t>
  </si>
  <si>
    <t>chloropentafluoropropane</t>
  </si>
  <si>
    <t>chlorotetrafluoropropane</t>
  </si>
  <si>
    <t>chlorotrifluoroethylen</t>
  </si>
  <si>
    <t>chlorotrifluoropropane</t>
  </si>
  <si>
    <t>chloro-1,1,1-trifluoroethane</t>
  </si>
  <si>
    <t>Pentachlorodifluoropropane</t>
  </si>
  <si>
    <t>Pentachlorofluoropropane</t>
  </si>
  <si>
    <t>1-chloro-1,1,2-trifluoroethane</t>
  </si>
  <si>
    <t>1-chloro-1,2,2-trifluoroethane</t>
  </si>
  <si>
    <t>1,1-Dichloro-2-fluoroethane</t>
  </si>
  <si>
    <t>1,1-Dichloro-2,2-difluoroethane</t>
  </si>
  <si>
    <t>1,1,1,2-Tetrachloro-2-fluoroethane</t>
  </si>
  <si>
    <t>1,1,2,2-Tetrachloro-1-fluoroethane</t>
  </si>
  <si>
    <t>HCFC-21 (CHFCl2) Dichlorofluoromethane</t>
  </si>
  <si>
    <t>HCFC-22 (CHF2Cl) Monochlorodifluoromethane</t>
  </si>
  <si>
    <t>HCFC-31 (CH2FCl) Monochlorofluoromethane</t>
  </si>
  <si>
    <t>HCFC-121 (C2HFCl4) Tetrachlorofluoroethane</t>
  </si>
  <si>
    <t>HCFC-122 (C2HF2Cl3) Trichlorodifluoroethane</t>
  </si>
  <si>
    <t>HCFC-123 (C2HF3Cl2) Dichlorotrifluoroethane</t>
  </si>
  <si>
    <t>HCFC-124 (C2HF4Cl) Monochlorotetrafluoroethane</t>
  </si>
  <si>
    <t>HCFC-131 (C2H2FCl3) Trichlorofluoroethane</t>
  </si>
  <si>
    <t>HCFC-132b (C2H2F2Cl2) Dichlorodifluoroethane</t>
  </si>
  <si>
    <t>HCFC-133a (C2H2F3Cl) Monochlorotrifluoroethane</t>
  </si>
  <si>
    <t>HCFC-141b (C2H3FCl2) Dichlorofluoroethane</t>
  </si>
  <si>
    <t>HCFC-142b (C2H3F2Cl) Monochlorodifluoroethane</t>
  </si>
  <si>
    <t>HCFC-221 (C3HFCl6) Hexachlorofluoropropane</t>
  </si>
  <si>
    <t>HCFC-222 (C3HF2Cl5) Pentachlorodifluoropropane</t>
  </si>
  <si>
    <t>HCFC-223 (C3HF3Cl4) Tetrachlorotrifluoropropane</t>
  </si>
  <si>
    <t>HCFC-224 (C3HF4Cl3) Trichlorotetrafluoropropane</t>
  </si>
  <si>
    <t>HCFC-225ca (C3HF5Cl2) Dichloropentafluoropropane</t>
  </si>
  <si>
    <t>HCFC-225cb (C3HF5Cl2) Dichloropentafluoropropane</t>
  </si>
  <si>
    <t>HCFC-226 (C3HF6Cl) Monochlorohexafluoropropane</t>
  </si>
  <si>
    <t>HCFC-231 (C3H2FCl5) Pentachlorofluoropropane</t>
  </si>
  <si>
    <t>HCFC-232 (C3H2F2Cl4) Tetrachlorodifluoropropane</t>
  </si>
  <si>
    <t>HCFC-233 (C3H2F3Cl3) Trichlorotrifluoropropane</t>
  </si>
  <si>
    <t>HCFC-234 (C3H2F4Cl2) Dichlorotetrafluoropropane</t>
  </si>
  <si>
    <t>HCFC-235 (C3H2F5Cl) Monochloropentafluoropropane</t>
  </si>
  <si>
    <t>HCFC-241 (C3H3FCl4) Tetrachlorofluoropropane</t>
  </si>
  <si>
    <t>HCFC-242 (C3H3F2Cl3) Trichlorodifluoropropane</t>
  </si>
  <si>
    <t>HCFC-243 (C3H3F3Cl2) Dichlorotrifluoropropane</t>
  </si>
  <si>
    <t>HCFC-244 (C3H3F4Cl) Monochlorotetrafluoropropane</t>
  </si>
  <si>
    <t>HCFC-251 (C3H4FCl3) Monochlorotetrafluoropropane</t>
  </si>
  <si>
    <t>HCFC-252 (C3H4F2Cl2) Dichlorodifluoropropane</t>
  </si>
  <si>
    <t>HCFC-253 (C3H4F3Cl) Monochlorotrifluoropropane</t>
  </si>
  <si>
    <t>HCFC-261 (C3H5FCl2) Dichlorofluoropropane</t>
  </si>
  <si>
    <t>HCFC-262 (C3H5F2Cl) Monochlorodifluoropropane</t>
  </si>
  <si>
    <t>HCFC-271 (C3H6FCl) Monochlorofluoropropane</t>
  </si>
  <si>
    <t>Dichlordifluorpropan</t>
  </si>
  <si>
    <t>Dichlorfluorpropan</t>
  </si>
  <si>
    <t>Dichlortetrafluorpropan</t>
  </si>
  <si>
    <t>Dichlortrifluorpropan</t>
  </si>
  <si>
    <t>2-chloro-1,3-difluoropropane</t>
  </si>
  <si>
    <t>1,1-Dichloro-1,2,3,3,3-pentafluoropropane</t>
  </si>
  <si>
    <t>Tetrachlorodifluoropropane</t>
  </si>
  <si>
    <t>Trichlorodifluoropropane</t>
  </si>
  <si>
    <t>Trichlorotetrafluoropropane</t>
  </si>
  <si>
    <t>2,2-Dichloro-1,1,1,3,3-pentafluoropropane</t>
  </si>
  <si>
    <t>Chlorotrifluoroethane</t>
  </si>
  <si>
    <t>Tetrachlorofluoropropane</t>
  </si>
  <si>
    <t>Trichlorofluoropropane</t>
  </si>
  <si>
    <t>Hexachlorofluoropropane</t>
  </si>
  <si>
    <t>Tetrachlorotrifluoropropane</t>
  </si>
  <si>
    <t>Trichlorotrifluoropropane</t>
  </si>
  <si>
    <t>Chloropentafluoropropane</t>
  </si>
  <si>
    <t>Dichlorotrifluoropropane</t>
  </si>
  <si>
    <t>Chlorotrifluoropropane</t>
  </si>
  <si>
    <t>Dichlorofluoropropane</t>
  </si>
  <si>
    <t>1,1-Dichloro-1,2,2,3,3-pentafluoropropane</t>
  </si>
  <si>
    <t>1,3-Dichloro-1,1,2,3,3-pentafluoropropane</t>
  </si>
  <si>
    <t>1,1-Dichloro-1,2-difluoroethane</t>
  </si>
  <si>
    <t>Dichlorofluoroethane</t>
  </si>
  <si>
    <t>Dichlorodifluoroethane</t>
  </si>
  <si>
    <t>2,3-Dichloro-1,1,1-trifluoropropane</t>
  </si>
  <si>
    <t>Trichlorodifluoroethane</t>
  </si>
  <si>
    <t>2-chloro-2-fluoropropane</t>
  </si>
  <si>
    <t>1,2-Dichloro-1,1,2,3,3-pentafluoropropane</t>
  </si>
  <si>
    <t>2,3-Dichloro-1,1,1,2,3-pentafluoropropane</t>
  </si>
  <si>
    <t>1,2-Dichloro-1,1,3,3,3-pentafluoropropane</t>
  </si>
  <si>
    <t>3-Chloro-1,1,2,2-tetrafluoropropane</t>
  </si>
  <si>
    <t>1,1,1-Trichloro-3,3,3-trifluoropropane</t>
  </si>
  <si>
    <t>1,1-Dichloro-1,2,2-trifluoropropane</t>
  </si>
  <si>
    <t>1,1-Dichloro-1-fluoropropane</t>
  </si>
  <si>
    <t>1,1,3-trichloro-1-fluoropropane</t>
  </si>
  <si>
    <t>Hydrofluorocarbons (HFCs)</t>
  </si>
  <si>
    <t>1,1,1,2,2,3,3-Heptafluoropropane</t>
  </si>
  <si>
    <t>1,1,1,2,3,3-Hexafluoropropane</t>
  </si>
  <si>
    <t>1,1,1,2-Tetrafluoroethane</t>
  </si>
  <si>
    <t>1,1,2,2-Tetrafluoroethane</t>
  </si>
  <si>
    <t>1,1,2-Trifluoroethane</t>
  </si>
  <si>
    <t>1,1-Difluoroethane</t>
  </si>
  <si>
    <t>1,2-Difluoroethane</t>
  </si>
  <si>
    <t>Difluoroethane</t>
  </si>
  <si>
    <t>Difluoromethane</t>
  </si>
  <si>
    <t>Ethane, 1,1,1-trifluoro-</t>
  </si>
  <si>
    <t>Ethane, pentafluoro-</t>
  </si>
  <si>
    <t>Ethyl fluoride</t>
  </si>
  <si>
    <t>Methyl fluoride</t>
  </si>
  <si>
    <t>1,1,1,2,2-Pentafluoropropane</t>
  </si>
  <si>
    <t>1,1,1,3,3-Pentafluoropropane</t>
  </si>
  <si>
    <t>1,1,1,3,3-Pentafluorobutane</t>
  </si>
  <si>
    <t>Pentane, 1,1,1,2,2,3,4,5,5,5-decafluoro-</t>
  </si>
  <si>
    <t>Propane, 1,1,1,2,3,3,3-heptafluoro-</t>
  </si>
  <si>
    <t>Propane, 1,1,1,3,3,3-hexafluoro-</t>
  </si>
  <si>
    <t>Propane, hexafluoro-</t>
  </si>
  <si>
    <t>Trifluoroethane</t>
  </si>
  <si>
    <t>Trifluoromethane</t>
  </si>
  <si>
    <t>Vinylidene fluoride</t>
  </si>
  <si>
    <t>Persistent Organic Pollutants
Including Dioxins and Furans, Pesticides, PBDEs, PCBs</t>
  </si>
  <si>
    <t>Dioxins and furans
(PCDDs / PCDFs)</t>
  </si>
  <si>
    <t>1,2,3,4,6,7,8-Heptachlorodibenzofuran</t>
  </si>
  <si>
    <t>1,2,3,4,6,7,8-Heptachlorodibenzo-p-dioxin</t>
  </si>
  <si>
    <t>1,2,3,4,7,8,9-Hexachlorodibenzofuran</t>
  </si>
  <si>
    <t>1,2,3,4,7,8-Hexachloro dibenzofuran</t>
  </si>
  <si>
    <t>1,2,3,4,7,8-Hexachlorodibenzo-p-dioxin</t>
  </si>
  <si>
    <t>1,2,3,6,7,8-Hexachloro dibenzofuran</t>
  </si>
  <si>
    <t>1,2,3,6,7,8-Hexachlorodibenzo-p-dioxin</t>
  </si>
  <si>
    <t>1,2,3,7,8,9-Hexachloro dibenzofuran</t>
  </si>
  <si>
    <t>1,2,3,7,8,9-Hexachlorodibenzo-p-dioxin</t>
  </si>
  <si>
    <t>1,2,3,7,8-Pentachloro dibenzofuran</t>
  </si>
  <si>
    <t>1,2,3,7,8-Pentachlorodibenzo-p-dioxin</t>
  </si>
  <si>
    <t>2,3,4,6,7,8-Hexachloro dibenzofurans</t>
  </si>
  <si>
    <t>2,3,4,7,8-Pentachloro dibenzofurans</t>
  </si>
  <si>
    <t>2,3,7,8-Tetrachloro dibenzofurans</t>
  </si>
  <si>
    <t>2,3,7,8-Tetrachlorodibenzo-p-dioxin (TCDD)</t>
  </si>
  <si>
    <t>2,7-Dichlorodibenzo-p-dioxin</t>
  </si>
  <si>
    <t>Hexachlorodibenzodioxin</t>
  </si>
  <si>
    <t>Nickel,[6,8,16,18-tetrachloro-1,11-bis(2-furanylmethyl)-1,10,11, 20-tetrahydrodibenzo[c,j]dipyrazolo[3,4-f:3',4'-m][1,2,5,8,9,12] hexaazacyclotetradecinato(2-)-N5,N10,N15,N20]-</t>
  </si>
  <si>
    <t>Octachlorodibenzofuran</t>
  </si>
  <si>
    <t>Octachlorodibenzo-p-dioxin</t>
  </si>
  <si>
    <t>Perfluorooctane Sulfonates
Perfluorooctanoic Acid 
(PFOS / PFOA) All members</t>
  </si>
  <si>
    <t>Pesticides (Aldrin, DDT)</t>
  </si>
  <si>
    <t>Aldrin</t>
  </si>
  <si>
    <t>Chlordane</t>
  </si>
  <si>
    <t>DDT</t>
  </si>
  <si>
    <t>Dieldrin</t>
  </si>
  <si>
    <t>Endrin</t>
  </si>
  <si>
    <t>Heptachlor</t>
  </si>
  <si>
    <t>Mirex</t>
  </si>
  <si>
    <t>Toxaphene</t>
  </si>
  <si>
    <t>Alpha hexachlorocyclohexane</t>
  </si>
  <si>
    <t>Beta hexachlorocyclohexane</t>
  </si>
  <si>
    <t>Chlordecone</t>
  </si>
  <si>
    <t>Lindane</t>
  </si>
  <si>
    <t>Endosulfan, technical</t>
  </si>
  <si>
    <t>Endosulfan Isomer</t>
  </si>
  <si>
    <t>Endosulfan Sulfate</t>
  </si>
  <si>
    <t>Pentachlorophenol and its salts</t>
  </si>
  <si>
    <t>Pentachlorophenol</t>
  </si>
  <si>
    <t>Sodium pentachlorophenate</t>
  </si>
  <si>
    <t>as monohydrate</t>
  </si>
  <si>
    <t>Pentachlorophenyl laurate</t>
  </si>
  <si>
    <t>Pentachloroanisole</t>
  </si>
  <si>
    <t>Dicofol</t>
  </si>
  <si>
    <t>Polybrominated phenyls</t>
  </si>
  <si>
    <t xml:space="preserve">Hexabromobiphenyl </t>
  </si>
  <si>
    <t>2,2,4,4,5,5-Hexabromodiphenyl ether</t>
  </si>
  <si>
    <t>2,2,4,4,5,6-Hexabromodiphenyl ether</t>
  </si>
  <si>
    <t>2,2,3,3,4,5,6-Heptabromodiphenyl ether</t>
  </si>
  <si>
    <t>2,2,3,4,4,5,6-Heptabromodiphenyl ether</t>
  </si>
  <si>
    <t>2,2,4,4-Tetrabromodiphenyl ether</t>
  </si>
  <si>
    <t>2,2,4,4,5-Pentabromodiphenyl ether</t>
  </si>
  <si>
    <t>Commercial octabromodiphenyl ether</t>
  </si>
  <si>
    <t>hexaBDE</t>
  </si>
  <si>
    <t>heptaBDE</t>
  </si>
  <si>
    <t>octaBDE</t>
  </si>
  <si>
    <t>nonaBDE</t>
  </si>
  <si>
    <t>decaBDE</t>
  </si>
  <si>
    <t>Commercial pentabromodiphenyl ether</t>
  </si>
  <si>
    <t>tetraBDE</t>
  </si>
  <si>
    <t>penta BDE</t>
  </si>
  <si>
    <t>triBDE</t>
  </si>
  <si>
    <t>Dibromodiphenyl ether</t>
  </si>
  <si>
    <t>Monobromodiphenyl ether</t>
  </si>
  <si>
    <t>Benzen,1,2,4,5-tetrabromo-3-(2,4-dibromophenoxy)-</t>
  </si>
  <si>
    <t>Benzene, 1,1'-oxybis[2,3,4,6-tetrabromo-</t>
  </si>
  <si>
    <t>Bis(pentabromophenyl) ether (decabromodiphenyl ether) (DecaBDE)</t>
  </si>
  <si>
    <t>Polychlorinated biphenyls 
(PCBs)</t>
  </si>
  <si>
    <t>1,1'-Biphenyl, 2,4',5-trichloro-</t>
  </si>
  <si>
    <t>2,2',4,4'-Tetrachlorobiphenyl</t>
  </si>
  <si>
    <t>2,3',4,4',5,5'-HEXACHLOROBIPHENYL</t>
  </si>
  <si>
    <t>2,4,5,2',4',5'-Hexachlorobiphenyl</t>
  </si>
  <si>
    <t>3,3',4,4'-TETRACHLOROBIPHENYL</t>
  </si>
  <si>
    <t>3,4,5,3',4',5'-Hexachlorobiphenyl</t>
  </si>
  <si>
    <t>Aroclor 1016</t>
  </si>
  <si>
    <t>Aroclor 1221</t>
  </si>
  <si>
    <t>Aroclor 1232</t>
  </si>
  <si>
    <t>Aroclor 1242</t>
  </si>
  <si>
    <t>Aroclor 1248</t>
  </si>
  <si>
    <t>AROCLOR 1254</t>
  </si>
  <si>
    <t>Aroclor 1260</t>
  </si>
  <si>
    <t>Heptachloro-1,1'-biphenyl</t>
  </si>
  <si>
    <t>Nonachloro-1,1'-biphenyl</t>
  </si>
  <si>
    <t>pentachloro[1,1'-biphenyl]</t>
  </si>
  <si>
    <t>Polychlorinated biphenyls</t>
  </si>
  <si>
    <t>Tetrachloro(tetrachlorophenyl)benzene</t>
  </si>
  <si>
    <t>Short Chain Chlorinated Paraffins
(SCCP)</t>
  </si>
  <si>
    <t>Alkanes, C10-13, chloro</t>
  </si>
  <si>
    <t>Alkanes, C6-18, chloro</t>
  </si>
  <si>
    <t>Alkanes, C12-13, chloro</t>
  </si>
  <si>
    <t>Alkanes, C12-14, chloro</t>
  </si>
  <si>
    <t>Alkanes, C10-14, chloro</t>
  </si>
  <si>
    <t>Chlorinated paraffins (C12, 60% chlorine)</t>
  </si>
  <si>
    <t>Hexachlorobenzene</t>
  </si>
  <si>
    <t>Pentachlorobenzene</t>
  </si>
  <si>
    <t>608-93-5</t>
  </si>
  <si>
    <t xml:space="preserve">Other Persistent Organic Pollutants
</t>
  </si>
  <si>
    <t>Hexabromocyclododecane (HBCD)</t>
  </si>
  <si>
    <t>1,2,5,6,9,10-hexabromocyclododecane</t>
  </si>
  <si>
    <t>alpha- hexabromocyclododecane</t>
  </si>
  <si>
    <t>beta-hexabromocyclododecane</t>
  </si>
  <si>
    <t>gamma-hexabromocyclododecane</t>
  </si>
  <si>
    <t>rel-(1R, 2S, 5R, 6S, 9R, 10S)-1,2,5,6,9,10-Hexabromocyclododecane</t>
    <phoneticPr fontId="0"/>
  </si>
  <si>
    <t>rel-(1R, 2S, 5R, 6S, 9S, 10R)-1,2,5,6,9,10-Hexabromocyclododecane</t>
    <phoneticPr fontId="0"/>
  </si>
  <si>
    <t>(1R, 2R, 5R, 6S, 9S, 10S)-1,2,5,6,9,10-Hexabromocyclododecane</t>
    <phoneticPr fontId="0"/>
  </si>
  <si>
    <t>(1R, 2R, 5R, 6S, 9R, 10S)-1,2,5,6,9,10-Hexabromocyclododecane</t>
    <phoneticPr fontId="0"/>
  </si>
  <si>
    <t>(1R, 2S, 5S, 6R, 9S, 10S)-1,2,5,6,9,10-Hexabromocyclododecane</t>
    <phoneticPr fontId="0"/>
  </si>
  <si>
    <t>(1R, 2S, 5S, 6S, 9S, 10R)-1,2,5,6,9,10-Hexabromocyclododecane</t>
    <phoneticPr fontId="0"/>
  </si>
  <si>
    <t>(1R, 2R, 5S, 6R, 9R, 10S)-1,2,5,6,9,10-Hexabromocyclododecane</t>
    <phoneticPr fontId="0"/>
  </si>
  <si>
    <t>(1R, 2S, 5R, 6S, 9S, 10S)-1,2,5,6,9,10-Hexabromocyclododecane</t>
    <phoneticPr fontId="0"/>
  </si>
  <si>
    <t>678970-16-6</t>
    <phoneticPr fontId="0"/>
  </si>
  <si>
    <t>(1R, 2R, 5R, 6S, 9S, 10R)-1,2,5,6,9,10-Hexabromocyclododecane</t>
    <phoneticPr fontId="0"/>
  </si>
  <si>
    <t>678970-17-7</t>
    <phoneticPr fontId="0"/>
  </si>
  <si>
    <t>Hexachlorobutadiene</t>
  </si>
  <si>
    <t>Polychlorinated Napthalenes</t>
  </si>
  <si>
    <t>Other Persistent Pollutants
Including PBBs, PBTs, PCTs and Tetrachlorobenzene</t>
  </si>
  <si>
    <t>Polybrominated biphenyls (PBBs)
Polybrominated terphenyls (PBTs)</t>
  </si>
  <si>
    <t>[1,1'-Biphenyl]-ar,ar'-diol, tetrabromo-, polymer with (chloromethyl)oxirane and 4,4'-(1-methylethylidene)bis[phenol]</t>
  </si>
  <si>
    <t>1,1'-Biphenyl, 2,2',3,4',5'-pentabromo-</t>
  </si>
  <si>
    <t>1,1'-Biphenyl, 2,2',3,4,6-pentabromo-</t>
  </si>
  <si>
    <t>1,1'-Biphenyl, 2,2',3,5',6-pentabromo-</t>
  </si>
  <si>
    <t>1,1'-Biphenyl, 2,2',4,4',5-pentabromo-</t>
  </si>
  <si>
    <t>1,1'-Biphenyl, 2,2',4,4',6-pentabromo-</t>
  </si>
  <si>
    <t>1,1'-Biphenyl, 2,2',4,4'-tetrabromo-</t>
  </si>
  <si>
    <t>1,1'-Biphenyl, 2,2',4,5,5'-pentabromo-</t>
  </si>
  <si>
    <t>1,1'-Biphenyl, 2,2',4,5',6-pentabromo-</t>
  </si>
  <si>
    <t>1,1'-Biphenyl, 2,2',4,5,6'-pentabromo-</t>
  </si>
  <si>
    <t>1,1'-Biphenyl, 2,2',4,5'-tetrabromo-</t>
  </si>
  <si>
    <t>1,1'-Biphenyl, 2,2',4,6,6'-pentabromo-</t>
  </si>
  <si>
    <t>1,1'-Biphenyl, 2,2',4,6'-tetrabromo-</t>
  </si>
  <si>
    <t>1,1'-Biphenyl, 2,2',5,5'-tetrabromo-</t>
  </si>
  <si>
    <t>1,1'-Biphenyl, 2,2',5,6'-tetrabromo-</t>
  </si>
  <si>
    <t>1,1'-Biphenyl, 2,2',5-tribromo-</t>
  </si>
  <si>
    <t>1,1'-Biphenyl, 2,2',6,6'-tetrabromo-</t>
  </si>
  <si>
    <t>1,1'-Biphenyl, 2,2'-dibromo-</t>
  </si>
  <si>
    <t>1,1'-Biphenyl, 2,3,4,4',5-pentabromo-</t>
  </si>
  <si>
    <t>1,1'-Biphenyl, 2',3,4,4',5-pentabromo-</t>
  </si>
  <si>
    <t>1,1'-Biphenyl, 2,3',4,4'-tetrabromo-</t>
  </si>
  <si>
    <t>1,1'-Biphenyl, 2,3,4,5,6-pentabromo-</t>
  </si>
  <si>
    <t>1,1'-Biphenyl, 2,3',4',5-tetrabromo-</t>
  </si>
  <si>
    <t>1,1'-Biphenyl, 2,3',5-tribromo-</t>
  </si>
  <si>
    <t>1,1'-Biphenyl, 2,3'-dibromo-</t>
  </si>
  <si>
    <t>1,1'-Biphenyl, 2,4,4',6-tetrabromo-</t>
  </si>
  <si>
    <t>1,1'-Biphenyl, 2,4',5-tribromo-</t>
  </si>
  <si>
    <t>1,1'-Biphenyl, 2,4,6-tribromo-</t>
  </si>
  <si>
    <t>1,1'-Biphenyl, 2,4',6-tribromo-</t>
  </si>
  <si>
    <t>1,1'-Biphenyl, 2,4'-dibromo-</t>
  </si>
  <si>
    <t>1,1'-Biphenyl, 2,4-dibromo-</t>
  </si>
  <si>
    <t>1,1'-Biphenyl, 2,5-dibromo-</t>
  </si>
  <si>
    <t>1,1'-Biphenyl, 2,6-dibromo-</t>
  </si>
  <si>
    <t>1,1'-Biphenyl, 3,3',4,4'-tetrabromo-</t>
  </si>
  <si>
    <t>1,1'-Biphenyl, 3,3',4,5'-tetrabromo-</t>
  </si>
  <si>
    <t>1,1'-Biphenyl, 3,3',5,5'-tetrabromo-</t>
  </si>
  <si>
    <t>1,1'-Biphenyl, 3,3'-dibromo-</t>
  </si>
  <si>
    <t>1,1'-Biphenyl, 3,4,4',5-tetrabromo-</t>
  </si>
  <si>
    <t>1,1'-Biphenyl, 3,4'-dibromo-</t>
  </si>
  <si>
    <t>1,1'-Biphenyl, 3,4-dibromo-</t>
  </si>
  <si>
    <t>1,1'-Biphenyl, 4,4'-dibromo-</t>
  </si>
  <si>
    <t>2,2',3,3',5,5',6,6'-Octabromo-4-phenoxy-1,1'-biphenyl</t>
  </si>
  <si>
    <t>4,4',6,6'-Tetrabromo[1,1'-biphenyl]-2,2'-diol</t>
  </si>
  <si>
    <t>Decabromobiphenyl</t>
  </si>
  <si>
    <t>Firemaster BP-6</t>
  </si>
  <si>
    <t>Firemaster FF-1</t>
  </si>
  <si>
    <t>Hexabromobiphenyl</t>
  </si>
  <si>
    <t>Octabromobiphenyl</t>
  </si>
  <si>
    <t>Bromkal 80</t>
  </si>
  <si>
    <t>1,1'-Biphenyl, 2,3,3',4'-tetrabromo-</t>
  </si>
  <si>
    <t xml:space="preserve">1,1'-Biphenyl, 2,2',4,4',5,5'-hexabromo- </t>
  </si>
  <si>
    <t>1,1'-Biphenyl, dibromo-</t>
  </si>
  <si>
    <t>2-bromobiphenyl</t>
  </si>
  <si>
    <t>3-bromobiphenyl</t>
  </si>
  <si>
    <t>4-bromobiphenyl</t>
  </si>
  <si>
    <t>Heptabromobiphenyl</t>
  </si>
  <si>
    <t>Nonabromo-1,1′-biphenyl</t>
  </si>
  <si>
    <t>Pentabromobiphenyl</t>
  </si>
  <si>
    <t xml:space="preserve">Dodecabromoterphenyl </t>
  </si>
  <si>
    <t xml:space="preserve">Undecabromoterphenyl </t>
  </si>
  <si>
    <t>4-Bromo-p-terphenyl
(1,1':4',1''-Terphenyl, 4-bromo-)</t>
  </si>
  <si>
    <t xml:space="preserve">2-bromo-p-terphenyl </t>
  </si>
  <si>
    <t xml:space="preserve">4,4'-Dibromo-p-terphenyl </t>
  </si>
  <si>
    <t xml:space="preserve">3-bromo-p-terphenyl </t>
  </si>
  <si>
    <t>Polychlorinated terphenyls (PCTs)</t>
  </si>
  <si>
    <t>Tetrachlorobenzene, All members</t>
  </si>
  <si>
    <t>1,2,3,4 or 1,2,4,5 Tetrachlorobenzene</t>
  </si>
  <si>
    <t xml:space="preserve">1,2,3,4-tetrachlorobenzene </t>
  </si>
  <si>
    <t>1,2,3,5- tetrachlorobenzene</t>
  </si>
  <si>
    <t>1,2,4,5- tetrachlorobenzene</t>
  </si>
  <si>
    <t>Lookup Column</t>
  </si>
  <si>
    <t>Please make a selection above before continuing with the rest of this form.</t>
  </si>
  <si>
    <t>Please make a selection above.</t>
  </si>
  <si>
    <t>Please continue on to the next question.</t>
  </si>
  <si>
    <t>Specify regulation number below and attach your certifcation letter in the attachments section:</t>
  </si>
  <si>
    <t>Food Contact Lookup</t>
  </si>
  <si>
    <t>Microparticles</t>
  </si>
  <si>
    <t>Does this material contain a substance that is considered to be a microparticle?</t>
  </si>
  <si>
    <t>Synthetic polymer microparticles:</t>
  </si>
  <si>
    <t>Polymers that are solid and which fulfill but of the following conditions:</t>
  </si>
  <si>
    <t>Are contained in particles and constitute at least 1% by weight of those particles; or build a continuous surface coating on particles;</t>
  </si>
  <si>
    <t>all dimensions of the particles are equal to or less than 5mm</t>
  </si>
  <si>
    <t>the length of the particles is equal to or less than 15mm and their length to diameter ratio is greater than 3.</t>
  </si>
  <si>
    <t>(a)</t>
  </si>
  <si>
    <t>(b)</t>
  </si>
  <si>
    <t>(i)</t>
  </si>
  <si>
    <t>(ii)</t>
  </si>
  <si>
    <t>At least 1% by weight of the particles referred to in point (a) fulfill either of the following conditions:</t>
  </si>
  <si>
    <t>Please provide the generic identity of the microparticle polymer supplied:</t>
  </si>
  <si>
    <t xml:space="preserve">Microparticle </t>
  </si>
  <si>
    <t>Specify the identity and percentage below.</t>
  </si>
  <si>
    <t>Skip the rest of this section and proceed to the next tab of this form.</t>
  </si>
  <si>
    <t>Microparticle Identity</t>
  </si>
  <si>
    <t>Styrene-butadiene copolymers </t>
  </si>
  <si>
    <t>Styrene-acrylate copolymers </t>
  </si>
  <si>
    <t>Acrylate (co)-polymers</t>
  </si>
  <si>
    <t>Polyamide and polyurethane copolymers</t>
  </si>
  <si>
    <t>Alkydes</t>
  </si>
  <si>
    <t>Polyketone copolymers</t>
  </si>
  <si>
    <t>Polyolefinic copolymers</t>
  </si>
  <si>
    <t>Polyethers and polyether amine copolymers</t>
  </si>
  <si>
    <t>If Other was selected, please provide a description of the microparticle supplied:</t>
  </si>
  <si>
    <t xml:space="preserve">This is a reminder - to meet our regulatory and sustainability goals, the substances on the tab labeled "PPG Declarable Substances" must be included in the composition if they are present in your product at any level, even in trace quantities.  Please review the tab and include these substances and their concentrations in the product. </t>
  </si>
  <si>
    <t>Please provide the percentage by weight of the microparticle substance in the product as sold:</t>
  </si>
  <si>
    <t>Is this material, or any component of this material, further regulated by or subject to any global regulatory notifications or rules such as US Toxic Substances Control Act (TSCA) 5e Consent order, TSCA 5a Significant New Use Rule (SNUR), TSCA 6 Risk Management Rules, TSCA 12b Export, Canada Environmental Protection Act (CEPA) Significant New Activity (SNAC), etc.?</t>
  </si>
  <si>
    <t>The form consists of this cover letter along with 7 additional tabs, one for each section of data required.  The required fields are shaded in gray throughout the form.  Please complete all sections of this form, including the "Information Provided by"  (Section A), and return it to the PPG contact specified in the Contact section of the form as quickly as possible.  Contact the requestor or your purchasing agent if you have questions regarding the completion of the form.</t>
  </si>
  <si>
    <t>Agglomerated 
(Weakly Bound)</t>
  </si>
  <si>
    <t>Aggregated 
(Strongly Bound)</t>
  </si>
  <si>
    <t>Definition of a microparticle (EU)</t>
  </si>
  <si>
    <r>
      <t xml:space="preserve">If this is provided please also provide the climate change indicators in </t>
    </r>
    <r>
      <rPr>
        <b/>
        <sz val="9"/>
        <color theme="3"/>
        <rFont val="Arial"/>
        <family val="2"/>
        <scheme val="minor"/>
      </rPr>
      <t>Table 1</t>
    </r>
    <r>
      <rPr>
        <sz val="9"/>
        <color theme="3"/>
        <rFont val="Arial"/>
        <family val="2"/>
        <scheme val="minor"/>
      </rPr>
      <t xml:space="preserve"> to ensure import of the data set into PPG's SimaPro systems are giving consistent results. </t>
    </r>
  </si>
  <si>
    <t>Epoxy copolymers</t>
  </si>
  <si>
    <t>This is a reminder - to meet our regulatory and sustainability goals, the following substances</t>
  </si>
  <si>
    <t>Is this material, or any component of this material, further</t>
  </si>
  <si>
    <t>Form Revision: October 2024</t>
  </si>
  <si>
    <t>El formulario está compuesto por una introducción y 7 pestañas adicionales, una para cada sección de los datos solicitados.  Los campos obligatorios están sombreados en gris en el formulario.  Complete todas las secciones de este formulario, incluida la "Información proporcionada por"  (Sección B) y devuélvalo al contacto de PPG especificado en la sección de Contacto del formulario lo antes posible.  Comuníquese con el solicitante o con su agente de compras si tiene preguntas acerca de cómo completar el formulario.</t>
  </si>
  <si>
    <t>Este formulario consta de esta carta introductoria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t>
  </si>
  <si>
    <t>DUIN presentado/NRES</t>
  </si>
  <si>
    <t xml:space="preserve">Reino Unido (UK-REACh)
</t>
  </si>
  <si>
    <t xml:space="preserve">Japón PL
</t>
  </si>
  <si>
    <t xml:space="preserve">Merosur
</t>
  </si>
  <si>
    <t>En caso afirmativo, especifique el número de reglamento a continuación y adjunte su carta de certificación en la sección de adjuntos:</t>
  </si>
  <si>
    <t xml:space="preserve">En la columna «Descripción del componente», indique la media de moles de EO. 
</t>
  </si>
  <si>
    <t>En la columna «Descripción del componente», indique el grado de polimerización para este número CAS (n=2-6 o n&gt;6).</t>
  </si>
  <si>
    <t>En la columna «Descripción del componente», indique si este número CAS contiene más de 5% de ácido sulfúrico (H2SO4).</t>
  </si>
  <si>
    <t xml:space="preserve">Le recordamos que, para cumplir nuestros objetivos normativos y de sostenibilidad, las sustancias de la pestaña «Sustancias declarables de PPG» deben incluirse en la composición si están presentes en su producto a cualquier nivel, incluso en cantidades mínimas.  Revise la pestaña e incluya estas sustancias y sus concentraciones en el producto. </t>
  </si>
  <si>
    <t>¿Este material o algún componente de este material, está regulado por o sujeto a alguna notificación o norma reguladora global como la Orden de Consentimiento 5e de la Ley de Control de Sustancias Tóxicas (TSCA) de EE.UU., la Norma de Nuevo Uso Significativo (SNUR) de la TSCA 5a, las Normas de Gestión de Riesgos de la TSCA 6, la Exportación de la TSCA 12b, la Nueva Actividad Significativa (SNAC) de la Ley de Protección Medioambiental de Canadá (CEPA), etc.?</t>
  </si>
  <si>
    <t xml:space="preserve">Definición de micropartícula (UE)
</t>
  </si>
  <si>
    <t xml:space="preserve">Micropartículas de polímeros sintéticos:
</t>
  </si>
  <si>
    <t xml:space="preserve">Polímeros que son sólidos y que cumplen las siguientes condiciones:
</t>
  </si>
  <si>
    <t>Están contenidos en partículas y constituyen al menos el 1% en peso de dichas partículas; o forman un recubrimiento superficial continuo sobre las partículas;</t>
  </si>
  <si>
    <t xml:space="preserve">Al menos el 1% en peso de las partículas mencionadas en el inciso (a) cumplen con alguna de las siguientes condiciones:
</t>
  </si>
  <si>
    <t xml:space="preserve">todas las dimensiones de las partículas son iguales o inferiores a 5mm
</t>
  </si>
  <si>
    <t xml:space="preserve">la longitud de las partículas es igual o inferior a 15mm y su relación longitud/diámetro es superior a 3.
</t>
  </si>
  <si>
    <t xml:space="preserve">¿Este material contiene alguna sustancia que se considere una micropartícula?
</t>
  </si>
  <si>
    <t xml:space="preserve">Seleccione una opción.
</t>
  </si>
  <si>
    <t>Indique la identidad genérica de las micropartículas poliméricas suministradas:</t>
  </si>
  <si>
    <t>Si seleccionó Otros, proporcione una descripción de la micropartícula suministrada:</t>
  </si>
  <si>
    <t>Indique el porcentaje en peso de la micropartícula en el producto tal como se vende:</t>
  </si>
  <si>
    <t xml:space="preserve">Copolímeros de estireno-butadieno </t>
  </si>
  <si>
    <t xml:space="preserve">Copolímeros de estireno-acrilato </t>
  </si>
  <si>
    <t>Copolímeros de acrilato</t>
  </si>
  <si>
    <t>Copolímeros de poliamida y poliuretano</t>
  </si>
  <si>
    <t xml:space="preserve">Alquidales
</t>
  </si>
  <si>
    <t>Copolímeros de policetona</t>
  </si>
  <si>
    <t>Copolímeros poliolefínicos</t>
  </si>
  <si>
    <t>Copolímeros epóxicos</t>
  </si>
  <si>
    <t>Copolímeros de poliéter y poliéter amina</t>
  </si>
  <si>
    <t>Otros (especifique a continuación)</t>
  </si>
  <si>
    <t>Batería de litio - Certificado de prueba ONU 38.3 disponible</t>
  </si>
  <si>
    <t>Batería de litio - Certificado de prueba UN 38.3 no disponible</t>
  </si>
  <si>
    <t>Productos químicos terminados comprados con marca PPG</t>
  </si>
  <si>
    <t>Productos químicos terminados comprados que no son de la marca PPG que cumplen los criterios del RMIR</t>
  </si>
  <si>
    <t>Productos químicos terminados comprados que no son de la marca PPG y que no cumplen los criterios del RMIR</t>
  </si>
  <si>
    <t>Artículos varios terminados comprados que no liberan sustancias químicas de manera intencional</t>
  </si>
  <si>
    <t>Artículos varios terminados comprados que liberan sustancias químicas de manera intencional</t>
  </si>
  <si>
    <t>英国(UK-REACH)</t>
    <phoneticPr fontId="10" type="noConversion"/>
  </si>
  <si>
    <t>日本PL</t>
    <phoneticPr fontId="10" type="noConversion"/>
  </si>
  <si>
    <t>Merosur</t>
    <phoneticPr fontId="10" type="noConversion"/>
  </si>
  <si>
    <t>如果选择“是”，请在下方写明法规编号，并在附件部分上传证明文件：</t>
    <phoneticPr fontId="10" type="noConversion"/>
  </si>
  <si>
    <t xml:space="preserve">在“组分描述”列中，说明EO的平均摩尔数。 </t>
    <phoneticPr fontId="10" type="noConversion"/>
  </si>
  <si>
    <t>在“组分描述”列中，说明此 CAS 号的聚合度（n=2-6 或 n&gt;6）</t>
    <phoneticPr fontId="10" type="noConversion"/>
  </si>
  <si>
    <t>在“组分描述”列中，说明此 CAS 号是否含有大于 5% 的硫酸 （H2SO4）。</t>
    <phoneticPr fontId="10" type="noConversion"/>
  </si>
  <si>
    <t>航空航天</t>
    <phoneticPr fontId="10" type="noConversion"/>
  </si>
  <si>
    <t>建筑物涂漆</t>
    <phoneticPr fontId="10" type="noConversion"/>
  </si>
  <si>
    <t>汽车OEM涂料</t>
  </si>
  <si>
    <t>汽车修补漆</t>
    <phoneticPr fontId="10" type="noConversion"/>
  </si>
  <si>
    <t>发现</t>
    <phoneticPr fontId="10" type="noConversion"/>
  </si>
  <si>
    <t>染料</t>
    <phoneticPr fontId="10" type="noConversion"/>
  </si>
  <si>
    <t>过滤产品</t>
  </si>
  <si>
    <t>OLED</t>
    <phoneticPr fontId="10" type="noConversion"/>
  </si>
  <si>
    <t>OMC</t>
    <phoneticPr fontId="10" type="noConversion"/>
  </si>
  <si>
    <t>包装涂料</t>
    <phoneticPr fontId="10" type="noConversion"/>
  </si>
  <si>
    <t>防护和船舶涂料</t>
    <phoneticPr fontId="10" type="noConversion"/>
  </si>
  <si>
    <t>二氧化硅</t>
  </si>
  <si>
    <t>Teslin</t>
    <phoneticPr fontId="10" type="noConversion"/>
  </si>
  <si>
    <t>T-PPG</t>
    <phoneticPr fontId="10" type="noConversion"/>
  </si>
  <si>
    <t>交通解决方案</t>
    <phoneticPr fontId="10" type="noConversion"/>
  </si>
  <si>
    <t>TrueFinish</t>
    <phoneticPr fontId="10" type="noConversion"/>
  </si>
  <si>
    <t xml:space="preserve">在此提醒您 - 为了满足我们的监管和可持续发展目标，您的产品中只要含有“PPG应申报物质”，即使是痕量，也必须揭露在组分信息中。请查看“PPG应申报物质”清单，并揭露这些物质及其浓度。 </t>
    <phoneticPr fontId="10" type="noConversion"/>
  </si>
  <si>
    <t>该材料或材料中的组份是否进一步受到其它全球监管要求或规则约束?例如：美国有毒物质控制法案 (TSCA), 5e条款、5a重要新用途规则(SNUR)、6风险管理规则、12b出口、加拿大环境保护法案 (CEPA) 重大新活动(SNAC)等</t>
    <phoneticPr fontId="10" type="noConversion"/>
  </si>
  <si>
    <t>微粒的定义（EU）</t>
    <phoneticPr fontId="10" type="noConversion"/>
  </si>
  <si>
    <t>合成聚合物微粒：</t>
    <phoneticPr fontId="10" type="noConversion"/>
  </si>
  <si>
    <t>满足下列条件之一的固体聚合物:</t>
  </si>
  <si>
    <t>包含在颗粒中，且按重量计至少占该颗粒的1%;或在颗粒上建立连续的表面涂层;</t>
  </si>
  <si>
    <t>满足下列条件之一，(a)点提及的质量百分比至少为1%的颗粒</t>
    <phoneticPr fontId="10" type="noConversion"/>
  </si>
  <si>
    <t>颗粒的所有尺寸均小于等于5mm</t>
  </si>
  <si>
    <t>颗粒长度小于等于15mm，长径比大于3。</t>
  </si>
  <si>
    <t>这种材料是否含有一种被认为是微粒的物质?</t>
  </si>
  <si>
    <t>请在上面选择。</t>
  </si>
  <si>
    <t>请提供微粒聚合物的通用名称：</t>
    <phoneticPr fontId="10" type="noConversion"/>
  </si>
  <si>
    <t>如果选择了其它，请提供微粒的描述：</t>
    <phoneticPr fontId="10" type="noConversion"/>
  </si>
  <si>
    <t>请提供所售商品中微粒物质的重量百分比：</t>
  </si>
  <si>
    <t>苯乙烯-丁二烯共聚物</t>
    <phoneticPr fontId="10" type="noConversion"/>
  </si>
  <si>
    <t>苯乙烯-丙烯酸酯共聚物</t>
  </si>
  <si>
    <t>丙烯酸酯（共）聚合物</t>
  </si>
  <si>
    <t>聚酰胺和聚氨酯共聚物</t>
  </si>
  <si>
    <t>醇酸</t>
  </si>
  <si>
    <t>聚酮共聚物</t>
  </si>
  <si>
    <t>聚烯烃共聚物</t>
  </si>
  <si>
    <t>环氧共聚物</t>
  </si>
  <si>
    <t>聚醚和聚醚胺共聚物</t>
  </si>
  <si>
    <t>其它（在下面具体说明）</t>
    <phoneticPr fontId="10" type="noConversion"/>
  </si>
  <si>
    <t>锂电池 - 有UN 38.3 测试证书</t>
    <phoneticPr fontId="10" type="noConversion"/>
  </si>
  <si>
    <t>锂电池 - 无 UN 38.3 测试证书</t>
    <phoneticPr fontId="10" type="noConversion"/>
  </si>
  <si>
    <t>PPG品牌的化学品采购成品</t>
    <phoneticPr fontId="10" type="noConversion"/>
  </si>
  <si>
    <t>符合RMIR标准的非PPG品牌的化学品采购成品</t>
    <phoneticPr fontId="10" type="noConversion"/>
  </si>
  <si>
    <t>不符合RMIR标准的非PPG品牌的化学品采购成品</t>
    <phoneticPr fontId="10" type="noConversion"/>
  </si>
  <si>
    <t>不有意释放化学物质的采购成品</t>
    <phoneticPr fontId="10" type="noConversion"/>
  </si>
  <si>
    <t>有意释放化学物质的采购成品</t>
    <phoneticPr fontId="10" type="noConversion"/>
  </si>
  <si>
    <t>Food Contact Translation</t>
  </si>
  <si>
    <t>Microparticle Translation</t>
  </si>
  <si>
    <t>Number</t>
  </si>
  <si>
    <t>请在下面指定法规编号，并在附件部分附上您的证明信：</t>
  </si>
  <si>
    <t>请继续下一个问题。</t>
  </si>
  <si>
    <t>请在下面指定身份和百分比。</t>
  </si>
  <si>
    <t>跳过本节的其余部分并继续执行此表单的下一个选项卡。</t>
  </si>
  <si>
    <t>微粒子</t>
  </si>
  <si>
    <t>Mercosur</t>
  </si>
  <si>
    <t>Manufacturer Information *</t>
  </si>
  <si>
    <t>制造商信息 *</t>
  </si>
  <si>
    <t>Micropartículas</t>
  </si>
  <si>
    <t>Especifique el número de reglamento a continuación y adjunte su carta de certificación en la sección de archivos adjuntos:</t>
  </si>
  <si>
    <t>Continúe con la siguiente pregunta.</t>
  </si>
  <si>
    <t>Especifique la identidad y el porcentaje a continuación.</t>
  </si>
  <si>
    <t>Omita el resto de esta sección y pase a la siguiente pestaña de este formulario.</t>
  </si>
  <si>
    <t>"Manufacturer Information *"</t>
  </si>
  <si>
    <t>PPG Declarable Substances</t>
  </si>
  <si>
    <t>Información del fabricante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</si>
</sst>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
    <numFmt numFmtId="165" formatCode="[$-409]mmmm\ d\,\ yyyy;@"/>
    <numFmt numFmtId="166" formatCode="0.000"/>
    <numFmt numFmtId="167" formatCode="0.0000%"/>
  </numFmts>
  <fonts count="127">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9"/>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b/>
      <sz val="14"/>
      <color theme="3" tint="0.79998168889431442"/>
      <name val="Arial"/>
      <family val="2"/>
    </font>
    <font>
      <b/>
      <i/>
      <sz val="10"/>
      <color theme="0"/>
      <name val="Arial"/>
      <family val="2"/>
    </font>
    <font>
      <sz val="10"/>
      <color theme="1"/>
      <name val="Arial"/>
      <family val="2"/>
    </font>
    <font>
      <b/>
      <sz val="10"/>
      <color theme="1"/>
      <name val="Arial"/>
      <family val="2"/>
    </font>
    <font>
      <sz val="9"/>
      <color theme="2"/>
      <name val="Arial"/>
      <family val="2"/>
    </font>
    <font>
      <b/>
      <sz val="11"/>
      <color theme="0"/>
      <name val="Arial"/>
      <family val="2"/>
    </font>
    <font>
      <sz val="9"/>
      <color theme="3"/>
      <name val="Arial"/>
      <family val="2"/>
    </font>
    <font>
      <b/>
      <i/>
      <sz val="9"/>
      <color theme="2"/>
      <name val="Arial"/>
      <family val="2"/>
    </font>
    <font>
      <sz val="11"/>
      <color theme="3"/>
      <name val="Arial"/>
      <family val="2"/>
    </font>
    <font>
      <b/>
      <sz val="11"/>
      <name val="Arial"/>
      <family val="2"/>
    </font>
    <font>
      <sz val="10"/>
      <color theme="0"/>
      <name val="Arial"/>
      <family val="2"/>
    </font>
    <font>
      <b/>
      <u/>
      <sz val="11"/>
      <color theme="10"/>
      <name val="Arial"/>
      <family val="2"/>
      <scheme val="minor"/>
    </font>
    <font>
      <b/>
      <sz val="12"/>
      <name val="Arial"/>
      <family val="2"/>
    </font>
    <font>
      <b/>
      <i/>
      <sz val="9"/>
      <color theme="0"/>
      <name val="Arial"/>
      <family val="2"/>
    </font>
    <font>
      <sz val="10"/>
      <color theme="0" tint="-4.9989318521683403E-2"/>
      <name val="Arial"/>
      <family val="2"/>
    </font>
    <font>
      <sz val="11"/>
      <name val="Arial"/>
      <family val="2"/>
      <scheme val="minor"/>
    </font>
    <font>
      <sz val="10"/>
      <color theme="3"/>
      <name val="Arial"/>
      <family val="2"/>
      <scheme val="minor"/>
    </font>
    <font>
      <b/>
      <sz val="10"/>
      <color theme="3"/>
      <name val="Arial"/>
      <family val="2"/>
      <scheme val="minor"/>
    </font>
    <font>
      <b/>
      <sz val="11"/>
      <color theme="0"/>
      <name val="Arial"/>
      <family val="2"/>
      <scheme val="minor"/>
    </font>
    <font>
      <b/>
      <sz val="12"/>
      <color theme="8"/>
      <name val="Arial"/>
      <family val="2"/>
      <scheme val="minor"/>
    </font>
    <font>
      <b/>
      <u/>
      <sz val="10"/>
      <color theme="3"/>
      <name val="Arial"/>
      <family val="2"/>
    </font>
    <font>
      <b/>
      <sz val="10"/>
      <color theme="4"/>
      <name val="Arial"/>
      <family val="2"/>
    </font>
    <font>
      <sz val="8"/>
      <color theme="4"/>
      <name val="Arial"/>
      <family val="2"/>
    </font>
    <font>
      <b/>
      <sz val="14"/>
      <color theme="2"/>
      <name val="Arial"/>
      <family val="2"/>
    </font>
    <font>
      <b/>
      <sz val="16"/>
      <color theme="3" tint="0.79998168889431442"/>
      <name val="Arial"/>
      <family val="2"/>
    </font>
    <font>
      <sz val="10"/>
      <color theme="3" tint="0.79998168889431442"/>
      <name val="Arial"/>
      <family val="2"/>
    </font>
    <font>
      <sz val="10"/>
      <name val="Arial"/>
      <family val="2"/>
    </font>
    <font>
      <b/>
      <sz val="10.5"/>
      <color theme="1"/>
      <name val="Arial"/>
      <family val="2"/>
    </font>
    <font>
      <sz val="11"/>
      <color theme="1"/>
      <name val="돋움"/>
      <family val="3"/>
      <charset val="129"/>
    </font>
    <font>
      <sz val="11"/>
      <color rgb="FFFF0000"/>
      <name val="Arial"/>
      <family val="2"/>
    </font>
    <font>
      <sz val="12"/>
      <color rgb="FF222222"/>
      <name val="Arial"/>
      <family val="2"/>
    </font>
    <font>
      <b/>
      <sz val="9"/>
      <color indexed="81"/>
      <name val="Tahoma"/>
      <family val="2"/>
    </font>
    <font>
      <sz val="9"/>
      <color indexed="81"/>
      <name val="Tahoma"/>
      <family val="2"/>
    </font>
    <font>
      <sz val="11"/>
      <color theme="0"/>
      <name val="Arial"/>
      <family val="2"/>
      <scheme val="minor"/>
    </font>
    <font>
      <b/>
      <sz val="11"/>
      <color theme="8"/>
      <name val="Arial"/>
      <family val="2"/>
      <scheme val="minor"/>
    </font>
    <font>
      <b/>
      <sz val="12"/>
      <color theme="2"/>
      <name val="Arial"/>
      <family val="2"/>
      <scheme val="minor"/>
    </font>
    <font>
      <sz val="11"/>
      <color theme="8"/>
      <name val="Arial"/>
      <family val="2"/>
      <scheme val="minor"/>
    </font>
    <font>
      <b/>
      <sz val="11"/>
      <color theme="3"/>
      <name val="Arial"/>
      <family val="2"/>
    </font>
    <font>
      <b/>
      <sz val="16"/>
      <color theme="3"/>
      <name val="Arial"/>
      <family val="2"/>
    </font>
    <font>
      <b/>
      <sz val="12"/>
      <color theme="3"/>
      <name val="Arial"/>
      <family val="2"/>
    </font>
    <font>
      <sz val="12"/>
      <color rgb="FFFF0000"/>
      <name val="Arial"/>
      <family val="2"/>
      <scheme val="minor"/>
    </font>
    <font>
      <b/>
      <sz val="10"/>
      <color theme="2"/>
      <name val="Arial"/>
      <family val="2"/>
      <scheme val="minor"/>
    </font>
    <font>
      <b/>
      <sz val="10"/>
      <color theme="2"/>
      <name val="Arial"/>
      <family val="2"/>
    </font>
    <font>
      <sz val="11"/>
      <color rgb="FFFF0000"/>
      <name val="Arial"/>
      <family val="2"/>
      <scheme val="minor"/>
    </font>
    <font>
      <i/>
      <sz val="10"/>
      <name val="Arial"/>
      <family val="2"/>
    </font>
    <font>
      <b/>
      <u/>
      <sz val="11"/>
      <color theme="8"/>
      <name val="Arial"/>
      <family val="2"/>
      <scheme val="minor"/>
    </font>
    <font>
      <b/>
      <u/>
      <sz val="12"/>
      <color theme="8"/>
      <name val="Arial"/>
      <family val="2"/>
      <scheme val="minor"/>
    </font>
    <font>
      <sz val="11"/>
      <color theme="1"/>
      <name val="Arial"/>
      <family val="2"/>
      <scheme val="minor"/>
    </font>
    <font>
      <sz val="8"/>
      <color theme="3"/>
      <name val="Arial"/>
      <family val="2"/>
    </font>
    <font>
      <sz val="11"/>
      <color theme="3"/>
      <name val="Arial"/>
      <family val="2"/>
      <scheme val="minor"/>
    </font>
    <font>
      <b/>
      <sz val="11"/>
      <name val="Arial"/>
      <family val="2"/>
      <scheme val="minor"/>
    </font>
    <font>
      <sz val="11"/>
      <color theme="3" tint="0.79998168889431442"/>
      <name val="Arial"/>
      <family val="2"/>
      <scheme val="minor"/>
    </font>
    <font>
      <u/>
      <sz val="10"/>
      <color theme="10"/>
      <name val="Arial"/>
      <family val="2"/>
      <scheme val="minor"/>
    </font>
    <font>
      <vertAlign val="superscript"/>
      <sz val="10"/>
      <color theme="1" tint="0.499984740745262"/>
      <name val="Arial"/>
      <family val="2"/>
    </font>
    <font>
      <b/>
      <sz val="10"/>
      <name val="Arial"/>
      <family val="2"/>
    </font>
    <font>
      <b/>
      <sz val="11"/>
      <color theme="3"/>
      <name val="Arial"/>
      <family val="2"/>
      <scheme val="minor"/>
    </font>
    <font>
      <sz val="12"/>
      <color theme="6"/>
      <name val="Arial"/>
      <family val="2"/>
      <scheme val="minor"/>
    </font>
    <font>
      <b/>
      <u/>
      <sz val="11"/>
      <color theme="0"/>
      <name val="Arial"/>
      <family val="2"/>
      <scheme val="minor"/>
    </font>
    <font>
      <b/>
      <sz val="12"/>
      <color theme="0"/>
      <name val="Arial"/>
      <family val="2"/>
      <scheme val="minor"/>
    </font>
    <font>
      <i/>
      <sz val="10"/>
      <color theme="1"/>
      <name val="Arial"/>
      <family val="2"/>
      <scheme val="minor"/>
    </font>
    <font>
      <i/>
      <sz val="10"/>
      <color theme="3" tint="-0.249977111117893"/>
      <name val="Arial"/>
      <family val="2"/>
      <scheme val="minor"/>
    </font>
    <font>
      <b/>
      <u/>
      <sz val="11"/>
      <color theme="1"/>
      <name val="Arial"/>
      <family val="2"/>
      <scheme val="minor"/>
    </font>
    <font>
      <b/>
      <i/>
      <sz val="10"/>
      <color theme="3"/>
      <name val="Arial"/>
      <family val="2"/>
    </font>
    <font>
      <sz val="12"/>
      <color theme="6"/>
      <name val="Arial"/>
      <family val="2"/>
      <scheme val="minor"/>
    </font>
    <font>
      <sz val="11"/>
      <name val="Arial"/>
      <family val="2"/>
    </font>
    <font>
      <sz val="11"/>
      <color theme="3"/>
      <name val="Arial"/>
      <family val="2"/>
      <scheme val="minor"/>
    </font>
    <font>
      <sz val="10"/>
      <name val="Arial"/>
      <family val="2"/>
      <scheme val="minor"/>
    </font>
    <font>
      <i/>
      <vertAlign val="subscript"/>
      <sz val="10"/>
      <name val="Arial"/>
      <family val="2"/>
    </font>
    <font>
      <b/>
      <sz val="11"/>
      <color rgb="FFC00000"/>
      <name val="Arial"/>
      <family val="2"/>
      <scheme val="minor"/>
    </font>
    <font>
      <sz val="10"/>
      <color theme="1"/>
      <name val="Arial"/>
      <family val="2"/>
      <scheme val="minor"/>
    </font>
    <font>
      <i/>
      <sz val="10"/>
      <color theme="1"/>
      <name val="Arial"/>
      <family val="2"/>
    </font>
    <font>
      <i/>
      <vertAlign val="subscript"/>
      <sz val="10"/>
      <color theme="1"/>
      <name val="Arial"/>
      <family val="2"/>
    </font>
    <font>
      <i/>
      <vertAlign val="superscript"/>
      <sz val="10"/>
      <color theme="1"/>
      <name val="Arial"/>
      <family val="2"/>
    </font>
    <font>
      <sz val="18"/>
      <color theme="2"/>
      <name val="Arial"/>
      <family val="2"/>
    </font>
    <font>
      <sz val="16"/>
      <color theme="2"/>
      <name val="Arial"/>
      <family val="2"/>
    </font>
    <font>
      <sz val="14"/>
      <color theme="2"/>
      <name val="Arial"/>
      <family val="2"/>
    </font>
    <font>
      <sz val="12"/>
      <color theme="0"/>
      <name val="Arial"/>
      <family val="2"/>
    </font>
    <font>
      <sz val="16"/>
      <color rgb="FF0D6498"/>
      <name val="Arial Nova"/>
      <family val="2"/>
    </font>
    <font>
      <sz val="11"/>
      <color theme="3" tint="0.79998168889431442"/>
      <name val="Arial Nova"/>
      <family val="2"/>
    </font>
    <font>
      <sz val="14"/>
      <color theme="0"/>
      <name val="Arial Nova"/>
      <family val="2"/>
    </font>
    <font>
      <sz val="12"/>
      <color theme="3" tint="0.79998168889431442"/>
      <name val="Arial"/>
      <family val="2"/>
    </font>
    <font>
      <sz val="9"/>
      <color theme="1"/>
      <name val="Arial"/>
      <family val="2"/>
    </font>
    <font>
      <b/>
      <sz val="10"/>
      <color theme="0"/>
      <name val="Arial"/>
      <family val="2"/>
      <scheme val="minor"/>
    </font>
    <font>
      <i/>
      <sz val="10"/>
      <name val="Arial"/>
      <family val="2"/>
      <scheme val="minor"/>
    </font>
    <font>
      <i/>
      <sz val="9"/>
      <color theme="3"/>
      <name val="Arial"/>
      <family val="2"/>
      <scheme val="minor"/>
    </font>
    <font>
      <sz val="9"/>
      <color theme="3"/>
      <name val="Arial"/>
      <family val="2"/>
      <scheme val="minor"/>
    </font>
    <font>
      <sz val="10"/>
      <color theme="0"/>
      <name val="Arial"/>
      <family val="2"/>
      <scheme val="minor"/>
    </font>
    <font>
      <b/>
      <sz val="9"/>
      <color theme="3"/>
      <name val="Arial"/>
      <family val="2"/>
      <scheme val="minor"/>
    </font>
    <font>
      <sz val="10"/>
      <color theme="3" tint="0.79998168889431442"/>
      <name val="Arial"/>
      <family val="2"/>
      <scheme val="minor"/>
    </font>
    <font>
      <b/>
      <u/>
      <sz val="10"/>
      <color theme="3" tint="0.79998168889431442"/>
      <name val="Arial"/>
      <family val="2"/>
      <scheme val="minor"/>
    </font>
    <font>
      <b/>
      <sz val="10"/>
      <color theme="3" tint="0.79998168889431442"/>
      <name val="Arial"/>
      <family val="2"/>
      <scheme val="minor"/>
    </font>
    <font>
      <sz val="11.5"/>
      <color theme="3" tint="0.79998168889431442"/>
      <name val="Arial"/>
      <family val="2"/>
    </font>
    <font>
      <sz val="8"/>
      <name val="Arial"/>
      <family val="2"/>
      <scheme val="minor"/>
    </font>
    <font>
      <sz val="11"/>
      <color theme="1"/>
      <name val="Arial"/>
      <family val="2"/>
      <charset val="134"/>
      <scheme val="minor"/>
    </font>
    <font>
      <b/>
      <sz val="9"/>
      <color theme="0"/>
      <name val="Arial"/>
      <family val="2"/>
    </font>
    <font>
      <sz val="9"/>
      <color rgb="FF333333"/>
      <name val="Arial"/>
      <family val="2"/>
    </font>
    <font>
      <i/>
      <sz val="9"/>
      <color theme="1"/>
      <name val="Arial"/>
      <family val="2"/>
    </font>
    <font>
      <sz val="9"/>
      <color theme="1"/>
      <name val="Arial"/>
      <family val="2"/>
      <charset val="134"/>
      <scheme val="minor"/>
    </font>
    <font>
      <b/>
      <u/>
      <sz val="14"/>
      <color rgb="FFFFC000"/>
      <name val="Arial"/>
      <family val="2"/>
      <scheme val="minor"/>
    </font>
    <font>
      <sz val="11"/>
      <color theme="1" tint="0.499984740745262"/>
      <name val="Arial"/>
      <family val="2"/>
    </font>
    <font>
      <sz val="11"/>
      <name val="Arial"/>
    </font>
    <font>
      <sz val="11"/>
      <color theme="3"/>
      <name val="Arial"/>
      <scheme val="minor"/>
    </font>
    <font>
      <sz val="9"/>
      <color theme="0"/>
      <name val="Arial"/>
      <family val="2"/>
    </font>
    <font>
      <sz val="12"/>
      <name val="Arial"/>
      <family val="2"/>
    </font>
    <font>
      <b/>
      <sz val="14"/>
      <color theme="0"/>
      <name val="Arial"/>
      <family val="2"/>
      <scheme val="minor"/>
    </font>
  </fonts>
  <fills count="2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rgb="FF0D6498"/>
        <bgColor indexed="64"/>
      </patternFill>
    </fill>
    <fill>
      <patternFill patternType="solid">
        <fgColor rgb="FFFFC000"/>
        <bgColor indexed="64"/>
      </patternFill>
    </fill>
    <fill>
      <patternFill patternType="solid">
        <fgColor theme="9"/>
        <bgColor indexed="64"/>
      </patternFill>
    </fill>
  </fills>
  <borders count="163">
    <border>
      <left/>
      <right/>
      <top/>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top/>
      <bottom style="thin">
        <color theme="4"/>
      </bottom>
      <diagonal/>
    </border>
    <border>
      <left/>
      <right style="thick">
        <color theme="4"/>
      </right>
      <top/>
      <bottom style="thin">
        <color theme="4"/>
      </bottom>
      <diagonal/>
    </border>
    <border>
      <left style="thin">
        <color theme="4"/>
      </left>
      <right style="thin">
        <color theme="4"/>
      </right>
      <top style="thin">
        <color theme="4"/>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style="thin">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5" tint="-0.499984740745262"/>
      </left>
      <right style="thin">
        <color theme="5" tint="-0.499984740745262"/>
      </right>
      <top style="thin">
        <color theme="5"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theme="4"/>
      </left>
      <right style="thin">
        <color theme="4"/>
      </right>
      <top style="thin">
        <color theme="4"/>
      </top>
      <bottom/>
      <diagonal/>
    </border>
    <border>
      <left style="thin">
        <color theme="4"/>
      </left>
      <right style="thin">
        <color theme="4"/>
      </right>
      <top style="thin">
        <color theme="4"/>
      </top>
      <bottom/>
      <diagonal/>
    </border>
    <border>
      <left style="thin">
        <color theme="4"/>
      </left>
      <right style="medium">
        <color theme="4"/>
      </right>
      <top style="thin">
        <color theme="4"/>
      </top>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style="thin">
        <color theme="3"/>
      </right>
      <top/>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style="medium">
        <color theme="4"/>
      </left>
      <right style="thin">
        <color theme="4"/>
      </right>
      <top/>
      <bottom style="thin">
        <color theme="4"/>
      </bottom>
      <diagonal/>
    </border>
    <border>
      <left/>
      <right style="medium">
        <color theme="4"/>
      </right>
      <top/>
      <bottom/>
      <diagonal/>
    </border>
    <border>
      <left/>
      <right style="medium">
        <color theme="4"/>
      </right>
      <top/>
      <bottom style="medium">
        <color theme="4"/>
      </bottom>
      <diagonal/>
    </border>
    <border>
      <left style="thin">
        <color theme="4"/>
      </left>
      <right style="medium">
        <color theme="4"/>
      </right>
      <top/>
      <bottom/>
      <diagonal/>
    </border>
    <border>
      <left style="thin">
        <color theme="4"/>
      </left>
      <right style="medium">
        <color theme="4"/>
      </right>
      <top/>
      <bottom style="thin">
        <color theme="4"/>
      </bottom>
      <diagonal/>
    </border>
    <border>
      <left style="thin">
        <color theme="4"/>
      </left>
      <right/>
      <top style="thin">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style="medium">
        <color theme="4"/>
      </left>
      <right/>
      <top/>
      <bottom style="thin">
        <color theme="4"/>
      </bottom>
      <diagonal/>
    </border>
    <border>
      <left style="medium">
        <color theme="4"/>
      </left>
      <right/>
      <top style="thin">
        <color theme="4"/>
      </top>
      <bottom/>
      <diagonal/>
    </border>
    <border>
      <left/>
      <right style="thin">
        <color theme="4"/>
      </right>
      <top style="thin">
        <color theme="4"/>
      </top>
      <bottom/>
      <diagonal/>
    </border>
    <border>
      <left/>
      <right style="thin">
        <color theme="4"/>
      </right>
      <top/>
      <bottom style="thin">
        <color theme="4"/>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style="medium">
        <color theme="4"/>
      </right>
      <top/>
      <bottom style="medium">
        <color theme="4"/>
      </bottom>
      <diagonal/>
    </border>
    <border>
      <left style="medium">
        <color theme="4"/>
      </left>
      <right/>
      <top/>
      <bottom/>
      <diagonal/>
    </border>
    <border>
      <left/>
      <right style="thin">
        <color theme="4"/>
      </right>
      <top/>
      <bottom/>
      <diagonal/>
    </border>
    <border>
      <left style="thin">
        <color theme="4"/>
      </left>
      <right style="thin">
        <color theme="4"/>
      </right>
      <top/>
      <bottom/>
      <diagonal/>
    </border>
    <border>
      <left style="medium">
        <color theme="4"/>
      </left>
      <right style="thin">
        <color theme="4"/>
      </right>
      <top style="thin">
        <color theme="1"/>
      </top>
      <bottom/>
      <diagonal/>
    </border>
    <border>
      <left style="thin">
        <color theme="4"/>
      </left>
      <right style="thin">
        <color theme="4"/>
      </right>
      <top style="thin">
        <color theme="1"/>
      </top>
      <bottom/>
      <diagonal/>
    </border>
    <border>
      <left style="thin">
        <color theme="4"/>
      </left>
      <right style="medium">
        <color theme="4"/>
      </right>
      <top style="thin">
        <color theme="1"/>
      </top>
      <bottom/>
      <diagonal/>
    </border>
    <border>
      <left/>
      <right style="thin">
        <color indexed="64"/>
      </right>
      <top/>
      <bottom style="medium">
        <color theme="4"/>
      </bottom>
      <diagonal/>
    </border>
    <border>
      <left style="thin">
        <color indexed="64"/>
      </left>
      <right style="thin">
        <color indexed="64"/>
      </right>
      <top/>
      <bottom style="medium">
        <color theme="4"/>
      </bottom>
      <diagonal/>
    </border>
    <border>
      <left style="thin">
        <color indexed="64"/>
      </left>
      <right style="medium">
        <color theme="4"/>
      </right>
      <top/>
      <bottom style="medium">
        <color theme="4"/>
      </bottom>
      <diagonal/>
    </border>
    <border>
      <left style="medium">
        <color theme="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medium">
        <color theme="4"/>
      </right>
      <top style="thin">
        <color auto="1"/>
      </top>
      <bottom/>
      <diagonal/>
    </border>
    <border>
      <left style="medium">
        <color theme="4"/>
      </left>
      <right style="thin">
        <color indexed="64"/>
      </right>
      <top/>
      <bottom style="medium">
        <color theme="4"/>
      </bottom>
      <diagonal/>
    </border>
    <border>
      <left style="medium">
        <color theme="4"/>
      </left>
      <right style="thin">
        <color theme="4"/>
      </right>
      <top/>
      <bottom/>
      <diagonal/>
    </border>
    <border>
      <left style="thin">
        <color theme="4"/>
      </left>
      <right/>
      <top style="thin">
        <color theme="4"/>
      </top>
      <bottom/>
      <diagonal/>
    </border>
    <border>
      <left style="thin">
        <color theme="4"/>
      </left>
      <right/>
      <top/>
      <bottom/>
      <diagonal/>
    </border>
    <border>
      <left style="medium">
        <color theme="4"/>
      </left>
      <right style="thin">
        <color theme="4"/>
      </right>
      <top/>
      <bottom style="medium">
        <color theme="4"/>
      </bottom>
      <diagonal/>
    </border>
    <border>
      <left style="thin">
        <color theme="7" tint="-0.24994659260841701"/>
      </left>
      <right style="thin">
        <color theme="7" tint="-0.24994659260841701"/>
      </right>
      <top/>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medium">
        <color theme="3"/>
      </left>
      <right/>
      <top style="medium">
        <color theme="3"/>
      </top>
      <bottom/>
      <diagonal/>
    </border>
    <border>
      <left/>
      <right/>
      <top style="medium">
        <color theme="3"/>
      </top>
      <bottom/>
      <diagonal/>
    </border>
    <border>
      <left/>
      <right style="thin">
        <color theme="3"/>
      </right>
      <top style="medium">
        <color theme="3"/>
      </top>
      <bottom/>
      <diagonal/>
    </border>
    <border>
      <left style="thin">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thin">
        <color theme="3"/>
      </right>
      <top/>
      <bottom style="medium">
        <color theme="3"/>
      </bottom>
      <diagonal/>
    </border>
    <border>
      <left style="thin">
        <color theme="3"/>
      </left>
      <right/>
      <top/>
      <bottom style="medium">
        <color theme="3"/>
      </bottom>
      <diagonal/>
    </border>
    <border>
      <left/>
      <right style="medium">
        <color theme="3"/>
      </right>
      <top/>
      <bottom style="medium">
        <color theme="3"/>
      </bottom>
      <diagonal/>
    </border>
    <border>
      <left style="medium">
        <color theme="3"/>
      </left>
      <right/>
      <top/>
      <bottom style="thin">
        <color theme="3"/>
      </bottom>
      <diagonal/>
    </border>
    <border>
      <left/>
      <right style="medium">
        <color theme="3"/>
      </right>
      <top/>
      <bottom/>
      <diagonal/>
    </border>
    <border>
      <left style="medium">
        <color theme="3"/>
      </left>
      <right/>
      <top/>
      <bottom/>
      <diagonal/>
    </border>
    <border>
      <left/>
      <right style="medium">
        <color theme="3"/>
      </right>
      <top style="thin">
        <color theme="3"/>
      </top>
      <bottom/>
      <diagonal/>
    </border>
    <border>
      <left/>
      <right style="medium">
        <color theme="3"/>
      </right>
      <top/>
      <bottom style="thin">
        <color theme="3"/>
      </bottom>
      <diagonal/>
    </border>
    <border>
      <left style="medium">
        <color theme="3"/>
      </left>
      <right/>
      <top style="thin">
        <color theme="3"/>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4"/>
      </top>
      <bottom style="thin">
        <color theme="4"/>
      </bottom>
      <diagonal/>
    </border>
    <border>
      <left/>
      <right style="medium">
        <color theme="4"/>
      </right>
      <top style="thin">
        <color theme="4"/>
      </top>
      <bottom style="thin">
        <color theme="4"/>
      </bottom>
      <diagonal/>
    </border>
    <border>
      <left/>
      <right style="medium">
        <color theme="4"/>
      </right>
      <top/>
      <bottom style="thin">
        <color theme="4"/>
      </bottom>
      <diagonal/>
    </border>
    <border>
      <left style="thin">
        <color theme="4"/>
      </left>
      <right/>
      <top style="medium">
        <color theme="4"/>
      </top>
      <bottom/>
      <diagonal/>
    </border>
    <border>
      <left/>
      <right/>
      <top style="thin">
        <color theme="4"/>
      </top>
      <bottom style="medium">
        <color theme="4"/>
      </bottom>
      <diagonal/>
    </border>
    <border>
      <left/>
      <right style="medium">
        <color theme="4"/>
      </right>
      <top style="thin">
        <color theme="4"/>
      </top>
      <bottom style="medium">
        <color theme="4"/>
      </bottom>
      <diagonal/>
    </border>
    <border>
      <left/>
      <right style="thin">
        <color theme="4"/>
      </right>
      <top style="medium">
        <color theme="4"/>
      </top>
      <bottom/>
      <diagonal/>
    </border>
    <border>
      <left style="medium">
        <color theme="4"/>
      </left>
      <right/>
      <top style="thin">
        <color theme="4"/>
      </top>
      <bottom style="thin">
        <color theme="4"/>
      </bottom>
      <diagonal/>
    </border>
    <border>
      <left/>
      <right style="thin">
        <color theme="4"/>
      </right>
      <top style="thin">
        <color theme="4"/>
      </top>
      <bottom style="thin">
        <color theme="4"/>
      </bottom>
      <diagonal/>
    </border>
    <border>
      <left style="medium">
        <color theme="4"/>
      </left>
      <right/>
      <top style="thin">
        <color theme="4"/>
      </top>
      <bottom style="medium">
        <color theme="4"/>
      </bottom>
      <diagonal/>
    </border>
    <border>
      <left/>
      <right style="thin">
        <color theme="4"/>
      </right>
      <top style="thin">
        <color theme="4"/>
      </top>
      <bottom style="medium">
        <color theme="4"/>
      </bottom>
      <diagonal/>
    </border>
    <border>
      <left style="thin">
        <color theme="0" tint="-0.499984740745262"/>
      </left>
      <right/>
      <top/>
      <bottom/>
      <diagonal/>
    </border>
    <border>
      <left/>
      <right style="thin">
        <color theme="0" tint="-0.499984740745262"/>
      </right>
      <top/>
      <bottom/>
      <diagonal/>
    </border>
    <border>
      <left/>
      <right style="thin">
        <color theme="1"/>
      </right>
      <top/>
      <bottom style="thick">
        <color theme="0"/>
      </bottom>
      <diagonal/>
    </border>
    <border>
      <left style="thin">
        <color theme="1"/>
      </left>
      <right style="thin">
        <color theme="1"/>
      </right>
      <top/>
      <bottom style="thick">
        <color theme="0"/>
      </bottom>
      <diagonal/>
    </border>
    <border>
      <left style="thin">
        <color theme="1"/>
      </left>
      <right style="thin">
        <color theme="0"/>
      </right>
      <top/>
      <bottom style="thick">
        <color theme="0"/>
      </bottom>
      <diagonal/>
    </border>
    <border>
      <left style="thin">
        <color theme="0"/>
      </left>
      <right/>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1"/>
      </right>
      <top/>
      <bottom style="thick">
        <color theme="0"/>
      </bottom>
      <diagonal/>
    </border>
    <border>
      <left style="thin">
        <color theme="4"/>
      </left>
      <right/>
      <top/>
      <bottom style="medium">
        <color theme="4"/>
      </bottom>
      <diagonal/>
    </border>
    <border>
      <left/>
      <right/>
      <top/>
      <bottom style="medium">
        <color theme="4"/>
      </bottom>
      <diagonal/>
    </border>
  </borders>
  <cellStyleXfs count="4">
    <xf numFmtId="0" fontId="0" fillId="0" borderId="0"/>
    <xf numFmtId="0" fontId="4" fillId="0" borderId="0" applyNumberFormat="0" applyFill="0" applyBorder="0" applyAlignment="0" applyProtection="0"/>
    <xf numFmtId="0" fontId="115" fillId="0" borderId="0">
      <alignment vertical="center"/>
    </xf>
    <xf numFmtId="9" fontId="115" fillId="0" borderId="0" applyFont="0" applyFill="0" applyBorder="0" applyAlignment="0" applyProtection="0"/>
  </cellStyleXfs>
  <cellXfs count="835">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7" fillId="2" borderId="0" xfId="0" applyFont="1" applyFill="1"/>
    <xf numFmtId="0" fontId="12" fillId="2" borderId="0" xfId="0" applyFont="1" applyFill="1"/>
    <xf numFmtId="0" fontId="10" fillId="2" borderId="0" xfId="0" applyFont="1" applyFill="1"/>
    <xf numFmtId="0" fontId="6" fillId="2" borderId="0" xfId="0" applyFont="1" applyFill="1" applyAlignment="1">
      <alignment horizontal="left"/>
    </xf>
    <xf numFmtId="0" fontId="17" fillId="2" borderId="0" xfId="0" applyFont="1" applyFill="1" applyAlignment="1">
      <alignment horizontal="left"/>
    </xf>
    <xf numFmtId="0" fontId="12" fillId="2" borderId="0" xfId="0" applyFont="1" applyFill="1" applyAlignment="1">
      <alignment horizontal="center"/>
    </xf>
    <xf numFmtId="0" fontId="14" fillId="2" borderId="0" xfId="0" applyFont="1" applyFill="1"/>
    <xf numFmtId="0" fontId="0" fillId="0" borderId="12" xfId="0" applyBorder="1" applyAlignment="1">
      <alignment wrapText="1"/>
    </xf>
    <xf numFmtId="1" fontId="6" fillId="2" borderId="0" xfId="0" applyNumberFormat="1" applyFont="1" applyFill="1" applyAlignment="1">
      <alignment horizontal="left" vertical="center" indent="1"/>
    </xf>
    <xf numFmtId="0" fontId="19" fillId="2" borderId="0" xfId="0" applyFont="1" applyFill="1" applyAlignment="1">
      <alignment horizontal="center"/>
    </xf>
    <xf numFmtId="0" fontId="10" fillId="2" borderId="9" xfId="0" applyFont="1" applyFill="1" applyBorder="1"/>
    <xf numFmtId="0" fontId="5" fillId="2" borderId="0" xfId="0" applyFont="1" applyFill="1" applyAlignment="1">
      <alignment vertical="center"/>
    </xf>
    <xf numFmtId="0" fontId="5" fillId="2" borderId="20" xfId="0" applyFont="1" applyFill="1" applyBorder="1" applyAlignment="1">
      <alignment vertical="center"/>
    </xf>
    <xf numFmtId="0" fontId="12" fillId="2" borderId="20" xfId="0" applyFont="1" applyFill="1" applyBorder="1" applyAlignment="1">
      <alignment horizontal="left" vertical="center"/>
    </xf>
    <xf numFmtId="0" fontId="16" fillId="2" borderId="0" xfId="0" applyFont="1" applyFill="1"/>
    <xf numFmtId="164" fontId="6" fillId="2" borderId="0" xfId="0" applyNumberFormat="1" applyFont="1" applyFill="1"/>
    <xf numFmtId="0" fontId="25" fillId="2" borderId="34" xfId="0" applyFont="1" applyFill="1" applyBorder="1" applyAlignment="1">
      <alignment horizontal="right"/>
    </xf>
    <xf numFmtId="0" fontId="25" fillId="2" borderId="25" xfId="0" applyFont="1" applyFill="1" applyBorder="1" applyAlignment="1">
      <alignment horizontal="right"/>
    </xf>
    <xf numFmtId="0" fontId="25" fillId="2" borderId="28" xfId="0" applyFont="1" applyFill="1" applyBorder="1" applyAlignment="1">
      <alignment horizontal="right"/>
    </xf>
    <xf numFmtId="0" fontId="11" fillId="2" borderId="36" xfId="0" applyFont="1" applyFill="1" applyBorder="1" applyAlignment="1">
      <alignment horizontal="left"/>
    </xf>
    <xf numFmtId="0" fontId="11" fillId="2" borderId="27" xfId="0" applyFont="1" applyFill="1" applyBorder="1" applyAlignment="1">
      <alignment horizontal="left"/>
    </xf>
    <xf numFmtId="0" fontId="11" fillId="2" borderId="30" xfId="0" applyFont="1" applyFill="1" applyBorder="1" applyAlignment="1">
      <alignment horizontal="left"/>
    </xf>
    <xf numFmtId="0" fontId="16" fillId="2" borderId="0" xfId="0" applyFont="1" applyFill="1" applyAlignment="1">
      <alignment horizontal="right" vertical="top"/>
    </xf>
    <xf numFmtId="0" fontId="6" fillId="2" borderId="0" xfId="0" applyFont="1" applyFill="1" applyAlignment="1">
      <alignment horizontal="center" vertical="center"/>
    </xf>
    <xf numFmtId="0" fontId="24" fillId="2" borderId="0" xfId="0" applyFont="1" applyFill="1"/>
    <xf numFmtId="0" fontId="5" fillId="2" borderId="0" xfId="0" applyFont="1" applyFill="1" applyAlignment="1">
      <alignment wrapText="1"/>
    </xf>
    <xf numFmtId="0" fontId="5" fillId="2" borderId="0" xfId="0" applyFont="1" applyFill="1" applyAlignment="1">
      <alignment horizontal="left" indent="1"/>
    </xf>
    <xf numFmtId="0" fontId="16" fillId="2" borderId="0" xfId="0" applyFont="1" applyFill="1" applyAlignment="1">
      <alignment horizontal="left" indent="1"/>
    </xf>
    <xf numFmtId="0" fontId="6" fillId="2" borderId="0" xfId="0" applyFont="1" applyFill="1" applyAlignment="1">
      <alignment horizontal="left" indent="1"/>
    </xf>
    <xf numFmtId="0" fontId="16" fillId="2" borderId="0" xfId="0" applyFont="1" applyFill="1" applyAlignment="1">
      <alignment vertical="top"/>
    </xf>
    <xf numFmtId="0" fontId="6" fillId="2" borderId="0" xfId="0" applyFont="1" applyFill="1" applyAlignment="1">
      <alignment horizontal="left" vertical="top"/>
    </xf>
    <xf numFmtId="0" fontId="16" fillId="2" borderId="0" xfId="0" applyFont="1" applyFill="1" applyAlignment="1">
      <alignment horizontal="right" indent="1"/>
    </xf>
    <xf numFmtId="0" fontId="6" fillId="2" borderId="0" xfId="0" applyFont="1" applyFill="1" applyAlignment="1">
      <alignment horizontal="right" indent="1"/>
    </xf>
    <xf numFmtId="0" fontId="12" fillId="2" borderId="0" xfId="0" applyFont="1" applyFill="1" applyAlignment="1">
      <alignment vertical="top"/>
    </xf>
    <xf numFmtId="0" fontId="38" fillId="2" borderId="0" xfId="0" applyFont="1" applyFill="1"/>
    <xf numFmtId="0" fontId="0" fillId="0" borderId="4" xfId="0" applyBorder="1"/>
    <xf numFmtId="0" fontId="0" fillId="0" borderId="4" xfId="0" applyBorder="1" applyAlignment="1">
      <alignment wrapText="1"/>
    </xf>
    <xf numFmtId="0" fontId="0" fillId="0" borderId="11" xfId="0" applyBorder="1"/>
    <xf numFmtId="0" fontId="40" fillId="8" borderId="4" xfId="0" applyFont="1" applyFill="1" applyBorder="1"/>
    <xf numFmtId="0" fontId="0" fillId="0" borderId="41" xfId="0" applyBorder="1"/>
    <xf numFmtId="0" fontId="40" fillId="8" borderId="13" xfId="0" applyFont="1" applyFill="1" applyBorder="1"/>
    <xf numFmtId="0" fontId="40" fillId="8" borderId="14" xfId="0" applyFont="1" applyFill="1" applyBorder="1"/>
    <xf numFmtId="0" fontId="40" fillId="8" borderId="15" xfId="0" applyFont="1" applyFill="1" applyBorder="1" applyAlignment="1">
      <alignment wrapText="1"/>
    </xf>
    <xf numFmtId="0" fontId="40" fillId="8" borderId="18" xfId="0" applyFont="1" applyFill="1" applyBorder="1"/>
    <xf numFmtId="0" fontId="0" fillId="0" borderId="16" xfId="0" applyBorder="1"/>
    <xf numFmtId="0" fontId="40" fillId="6" borderId="0" xfId="0" applyFont="1" applyFill="1"/>
    <xf numFmtId="0" fontId="3" fillId="0" borderId="0" xfId="0" applyFont="1"/>
    <xf numFmtId="0" fontId="32" fillId="2" borderId="0" xfId="0" applyFont="1" applyFill="1" applyAlignment="1">
      <alignment horizontal="right" indent="1"/>
    </xf>
    <xf numFmtId="0" fontId="6" fillId="2" borderId="0" xfId="0" applyFont="1" applyFill="1" applyAlignment="1">
      <alignment horizont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5" fillId="2" borderId="0" xfId="0" applyFont="1" applyFill="1" applyAlignment="1">
      <alignment horizontal="center" wrapText="1"/>
    </xf>
    <xf numFmtId="0" fontId="6" fillId="2" borderId="9" xfId="0" applyFont="1" applyFill="1" applyBorder="1" applyAlignment="1">
      <alignment horizontal="center" vertical="center"/>
    </xf>
    <xf numFmtId="0" fontId="5" fillId="2" borderId="0" xfId="0" applyFont="1" applyFill="1" applyAlignment="1">
      <alignment horizontal="right" indent="1"/>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xf numFmtId="0" fontId="18" fillId="9" borderId="0" xfId="0" applyFont="1" applyFill="1"/>
    <xf numFmtId="0" fontId="6" fillId="2" borderId="0" xfId="0" applyFont="1" applyFill="1" applyAlignment="1">
      <alignment horizontal="left" vertical="center" wrapText="1" indent="1"/>
    </xf>
    <xf numFmtId="0" fontId="6" fillId="2" borderId="9" xfId="0" applyFont="1" applyFill="1" applyBorder="1" applyAlignment="1">
      <alignment vertical="top" wrapText="1"/>
    </xf>
    <xf numFmtId="0" fontId="16" fillId="9" borderId="0" xfId="0" applyFont="1" applyFill="1"/>
    <xf numFmtId="0" fontId="12" fillId="2" borderId="0" xfId="0" applyFont="1" applyFill="1" applyAlignment="1">
      <alignment horizontal="left" vertical="top"/>
    </xf>
    <xf numFmtId="0" fontId="30" fillId="9" borderId="0" xfId="0" applyFont="1" applyFill="1"/>
    <xf numFmtId="0" fontId="15" fillId="9" borderId="0" xfId="0" applyFont="1" applyFill="1"/>
    <xf numFmtId="0" fontId="20" fillId="9" borderId="0" xfId="0" applyFont="1" applyFill="1"/>
    <xf numFmtId="0" fontId="6" fillId="9" borderId="0" xfId="0" applyFont="1" applyFill="1" applyAlignment="1">
      <alignment wrapText="1"/>
    </xf>
    <xf numFmtId="0" fontId="5" fillId="9" borderId="0" xfId="0" applyFont="1" applyFill="1" applyAlignment="1">
      <alignment wrapText="1"/>
    </xf>
    <xf numFmtId="0" fontId="16" fillId="9" borderId="0" xfId="0" applyFont="1" applyFill="1" applyAlignment="1">
      <alignment horizontal="left" indent="1"/>
    </xf>
    <xf numFmtId="0" fontId="6" fillId="9" borderId="0" xfId="0" applyFont="1" applyFill="1" applyAlignment="1">
      <alignment horizontal="left" indent="1"/>
    </xf>
    <xf numFmtId="0" fontId="16" fillId="9" borderId="0" xfId="0" applyFont="1" applyFill="1" applyAlignment="1">
      <alignment vertical="top" wrapText="1"/>
    </xf>
    <xf numFmtId="0" fontId="6" fillId="9" borderId="0" xfId="0" applyFont="1" applyFill="1" applyAlignment="1">
      <alignment horizontal="left" vertical="top"/>
    </xf>
    <xf numFmtId="0" fontId="33" fillId="9" borderId="0" xfId="1" applyFont="1" applyFill="1"/>
    <xf numFmtId="0" fontId="6" fillId="2" borderId="19" xfId="0" applyFont="1" applyFill="1" applyBorder="1" applyAlignment="1">
      <alignment vertical="center"/>
    </xf>
    <xf numFmtId="0" fontId="6" fillId="2" borderId="0" xfId="0" applyFont="1" applyFill="1" applyAlignment="1">
      <alignment vertical="center"/>
    </xf>
    <xf numFmtId="0" fontId="6" fillId="2" borderId="20" xfId="0" applyFont="1" applyFill="1" applyBorder="1" applyAlignment="1">
      <alignment vertical="center"/>
    </xf>
    <xf numFmtId="0" fontId="16" fillId="2" borderId="0" xfId="0" applyFont="1" applyFill="1" applyAlignment="1">
      <alignment horizontal="right" vertical="top" indent="1"/>
    </xf>
    <xf numFmtId="0" fontId="6" fillId="9" borderId="0" xfId="0" applyFont="1" applyFill="1" applyAlignment="1">
      <alignment vertical="center"/>
    </xf>
    <xf numFmtId="0" fontId="9" fillId="9" borderId="0" xfId="0" applyFont="1" applyFill="1" applyAlignment="1">
      <alignment vertical="center" wrapText="1"/>
    </xf>
    <xf numFmtId="0" fontId="30" fillId="9" borderId="0" xfId="0" applyFont="1" applyFill="1" applyAlignment="1">
      <alignment vertical="center"/>
    </xf>
    <xf numFmtId="0" fontId="27" fillId="9" borderId="0" xfId="0" applyFont="1" applyFill="1" applyAlignment="1">
      <alignment horizontal="left"/>
    </xf>
    <xf numFmtId="0" fontId="47" fillId="9" borderId="0" xfId="0" applyFont="1" applyFill="1" applyAlignment="1">
      <alignment horizontal="left" vertical="top"/>
    </xf>
    <xf numFmtId="0" fontId="49" fillId="2" borderId="0" xfId="0" applyFont="1" applyFill="1"/>
    <xf numFmtId="0" fontId="0" fillId="9" borderId="0" xfId="0" applyFill="1"/>
    <xf numFmtId="0" fontId="23" fillId="2" borderId="0" xfId="0" applyFont="1" applyFill="1" applyAlignment="1">
      <alignment horizontal="center"/>
    </xf>
    <xf numFmtId="0" fontId="6" fillId="2" borderId="0" xfId="0" applyFont="1" applyFill="1" applyAlignment="1">
      <alignment wrapText="1"/>
    </xf>
    <xf numFmtId="0" fontId="1" fillId="2" borderId="0" xfId="0" applyFont="1" applyFill="1" applyAlignment="1">
      <alignment horizontal="center"/>
    </xf>
    <xf numFmtId="0" fontId="6" fillId="2" borderId="6" xfId="0" applyFont="1" applyFill="1" applyBorder="1" applyAlignment="1">
      <alignment horizontal="center" vertical="center"/>
    </xf>
    <xf numFmtId="0" fontId="58" fillId="0" borderId="42" xfId="0" applyFont="1" applyBorder="1"/>
    <xf numFmtId="0" fontId="58" fillId="0" borderId="11" xfId="0" applyFont="1" applyBorder="1"/>
    <xf numFmtId="0" fontId="58" fillId="0" borderId="16" xfId="0" applyFont="1" applyBorder="1"/>
    <xf numFmtId="0" fontId="58" fillId="0" borderId="12" xfId="0" applyFont="1" applyBorder="1" applyAlignment="1">
      <alignment wrapText="1"/>
    </xf>
    <xf numFmtId="0" fontId="58" fillId="0" borderId="41" xfId="0" applyFont="1" applyBorder="1"/>
    <xf numFmtId="0" fontId="58" fillId="0" borderId="17" xfId="0" applyFont="1" applyBorder="1" applyAlignment="1">
      <alignment wrapText="1"/>
    </xf>
    <xf numFmtId="0" fontId="21" fillId="2" borderId="0" xfId="0" applyFont="1" applyFill="1" applyAlignment="1">
      <alignment horizontal="left" vertical="top"/>
    </xf>
    <xf numFmtId="0" fontId="28" fillId="2" borderId="0" xfId="0" applyFont="1" applyFill="1" applyAlignment="1">
      <alignment vertical="top"/>
    </xf>
    <xf numFmtId="0" fontId="30" fillId="2" borderId="0" xfId="0" applyFont="1" applyFill="1" applyAlignment="1">
      <alignment horizontal="left" vertical="top"/>
    </xf>
    <xf numFmtId="0" fontId="6" fillId="0" borderId="0" xfId="0" applyFont="1" applyAlignment="1">
      <alignment wrapText="1"/>
    </xf>
    <xf numFmtId="0" fontId="21" fillId="0" borderId="24" xfId="0" applyFont="1" applyBorder="1" applyAlignment="1">
      <alignment vertical="center"/>
    </xf>
    <xf numFmtId="0" fontId="21" fillId="0" borderId="51" xfId="0" applyFont="1" applyBorder="1" applyAlignment="1">
      <alignment vertical="center"/>
    </xf>
    <xf numFmtId="0" fontId="5" fillId="13" borderId="24" xfId="0" applyFont="1" applyFill="1" applyBorder="1"/>
    <xf numFmtId="0" fontId="60" fillId="9" borderId="0" xfId="0" applyFont="1" applyFill="1"/>
    <xf numFmtId="0" fontId="61" fillId="9" borderId="0" xfId="0" applyFont="1" applyFill="1"/>
    <xf numFmtId="0" fontId="30" fillId="9" borderId="0" xfId="0" applyFont="1" applyFill="1" applyAlignment="1">
      <alignment wrapText="1"/>
    </xf>
    <xf numFmtId="0" fontId="59" fillId="9" borderId="0" xfId="0" applyFont="1" applyFill="1" applyAlignment="1">
      <alignment wrapText="1"/>
    </xf>
    <xf numFmtId="0" fontId="0" fillId="2" borderId="0" xfId="0" applyFill="1" applyAlignment="1">
      <alignment wrapText="1"/>
    </xf>
    <xf numFmtId="0" fontId="0" fillId="0" borderId="0" xfId="0" applyAlignment="1">
      <alignment vertical="center"/>
    </xf>
    <xf numFmtId="0" fontId="0" fillId="0" borderId="0" xfId="0" applyAlignment="1">
      <alignment wrapText="1"/>
    </xf>
    <xf numFmtId="0" fontId="6" fillId="0" borderId="0" xfId="0" applyFont="1" applyAlignment="1">
      <alignment vertical="top" wrapText="1"/>
    </xf>
    <xf numFmtId="0" fontId="21" fillId="0" borderId="0" xfId="0" applyFont="1" applyAlignment="1">
      <alignment vertical="top" wrapText="1"/>
    </xf>
    <xf numFmtId="0" fontId="52" fillId="0" borderId="0" xfId="0" applyFont="1" applyAlignment="1">
      <alignment vertical="top" wrapText="1"/>
    </xf>
    <xf numFmtId="0" fontId="6" fillId="0" borderId="0" xfId="0" applyFont="1" applyAlignment="1">
      <alignment horizontal="left" vertical="top" wrapText="1"/>
    </xf>
    <xf numFmtId="0" fontId="0" fillId="0" borderId="0" xfId="0" applyAlignment="1">
      <alignment vertical="top" wrapText="1"/>
    </xf>
    <xf numFmtId="0" fontId="1" fillId="14" borderId="0" xfId="0" applyFont="1" applyFill="1" applyAlignment="1" applyProtection="1">
      <alignment wrapText="1"/>
      <protection locked="0"/>
    </xf>
    <xf numFmtId="0" fontId="0" fillId="0" borderId="0" xfId="0" applyAlignment="1" applyProtection="1">
      <alignment wrapText="1"/>
      <protection locked="0"/>
    </xf>
    <xf numFmtId="0" fontId="37" fillId="0" borderId="0" xfId="0" applyFont="1" applyAlignment="1">
      <alignment vertical="top" wrapText="1"/>
    </xf>
    <xf numFmtId="0" fontId="0" fillId="0" borderId="4" xfId="0" applyBorder="1" applyAlignment="1">
      <alignment vertical="top" wrapText="1"/>
    </xf>
    <xf numFmtId="0" fontId="55" fillId="6" borderId="0" xfId="0" applyFont="1" applyFill="1"/>
    <xf numFmtId="0" fontId="6" fillId="12" borderId="0" xfId="0" applyFont="1" applyFill="1" applyAlignment="1" applyProtection="1">
      <alignment vertical="top" wrapText="1"/>
      <protection locked="0"/>
    </xf>
    <xf numFmtId="0" fontId="21" fillId="12" borderId="0" xfId="0" applyFont="1" applyFill="1" applyAlignment="1" applyProtection="1">
      <alignment vertical="top" wrapText="1"/>
      <protection locked="0"/>
    </xf>
    <xf numFmtId="0" fontId="50" fillId="12" borderId="0" xfId="0" applyFont="1" applyFill="1" applyAlignment="1" applyProtection="1">
      <alignment vertical="top" wrapText="1"/>
      <protection locked="0"/>
    </xf>
    <xf numFmtId="0" fontId="51" fillId="12" borderId="0" xfId="0" applyFont="1" applyFill="1" applyAlignment="1" applyProtection="1">
      <alignment vertical="top" wrapText="1"/>
      <protection locked="0"/>
    </xf>
    <xf numFmtId="0" fontId="52" fillId="12" borderId="0" xfId="0" applyFont="1" applyFill="1" applyAlignment="1" applyProtection="1">
      <alignment vertical="top" wrapText="1"/>
      <protection locked="0"/>
    </xf>
    <xf numFmtId="0" fontId="0" fillId="12" borderId="0" xfId="0" applyFill="1" applyAlignment="1" applyProtection="1">
      <alignment vertical="top" wrapText="1"/>
      <protection locked="0"/>
    </xf>
    <xf numFmtId="0" fontId="6" fillId="13" borderId="0" xfId="0" applyFont="1" applyFill="1"/>
    <xf numFmtId="0" fontId="62" fillId="9" borderId="0" xfId="0" applyFont="1" applyFill="1"/>
    <xf numFmtId="0" fontId="57" fillId="9" borderId="0" xfId="0" applyFont="1" applyFill="1" applyAlignment="1">
      <alignment vertical="center"/>
    </xf>
    <xf numFmtId="0" fontId="3" fillId="9" borderId="0" xfId="0" applyFont="1" applyFill="1"/>
    <xf numFmtId="0" fontId="43" fillId="2" borderId="0" xfId="0" applyFont="1" applyFill="1" applyAlignment="1">
      <alignment horizontal="right"/>
    </xf>
    <xf numFmtId="0" fontId="43" fillId="2" borderId="0" xfId="0" applyFont="1" applyFill="1" applyAlignment="1">
      <alignment horizontal="left"/>
    </xf>
    <xf numFmtId="0" fontId="25" fillId="2" borderId="0" xfId="0" applyFont="1" applyFill="1"/>
    <xf numFmtId="0" fontId="27" fillId="2" borderId="0" xfId="0" applyFont="1" applyFill="1" applyAlignment="1">
      <alignment horizontal="center" vertical="center"/>
    </xf>
    <xf numFmtId="0" fontId="44" fillId="2" borderId="9" xfId="0" applyFont="1" applyFill="1" applyBorder="1" applyAlignment="1">
      <alignment vertical="top"/>
    </xf>
    <xf numFmtId="0" fontId="28" fillId="2" borderId="9" xfId="0" applyFont="1" applyFill="1" applyBorder="1"/>
    <xf numFmtId="0" fontId="5" fillId="2" borderId="0" xfId="0" applyFont="1" applyFill="1" applyAlignment="1">
      <alignment vertical="top"/>
    </xf>
    <xf numFmtId="0" fontId="44" fillId="2" borderId="0" xfId="0" applyFont="1" applyFill="1" applyAlignment="1">
      <alignment horizontal="left" vertical="top"/>
    </xf>
    <xf numFmtId="167" fontId="24" fillId="2" borderId="35" xfId="0" applyNumberFormat="1" applyFont="1" applyFill="1" applyBorder="1" applyAlignment="1">
      <alignment horizontal="center"/>
    </xf>
    <xf numFmtId="167" fontId="24" fillId="2" borderId="26" xfId="0" applyNumberFormat="1" applyFont="1" applyFill="1" applyBorder="1" applyAlignment="1">
      <alignment horizontal="center"/>
    </xf>
    <xf numFmtId="167" fontId="24" fillId="2" borderId="29" xfId="0" applyNumberFormat="1" applyFont="1" applyFill="1" applyBorder="1" applyAlignment="1">
      <alignment horizontal="center"/>
    </xf>
    <xf numFmtId="0" fontId="18" fillId="9" borderId="0" xfId="0" applyFont="1" applyFill="1" applyAlignment="1">
      <alignment wrapText="1"/>
    </xf>
    <xf numFmtId="0" fontId="27" fillId="2" borderId="0" xfId="0" applyFont="1" applyFill="1"/>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15" fillId="13" borderId="0" xfId="0" applyFont="1" applyFill="1"/>
    <xf numFmtId="0" fontId="46" fillId="13" borderId="0" xfId="0" applyFont="1" applyFill="1" applyAlignment="1">
      <alignment vertical="top"/>
    </xf>
    <xf numFmtId="0" fontId="45" fillId="2" borderId="0" xfId="0" applyFont="1" applyFill="1" applyAlignment="1">
      <alignment wrapText="1"/>
    </xf>
    <xf numFmtId="0" fontId="20" fillId="2" borderId="0" xfId="0" applyFont="1" applyFill="1"/>
    <xf numFmtId="0" fontId="15" fillId="2" borderId="0" xfId="0" applyFont="1" applyFill="1"/>
    <xf numFmtId="0" fontId="20" fillId="13" borderId="0" xfId="0" applyFont="1" applyFill="1"/>
    <xf numFmtId="0" fontId="15" fillId="2" borderId="0" xfId="0" applyFont="1" applyFill="1" applyAlignment="1">
      <alignment vertical="center"/>
    </xf>
    <xf numFmtId="0" fontId="58" fillId="0" borderId="4" xfId="0" applyFont="1" applyBorder="1"/>
    <xf numFmtId="0" fontId="65" fillId="0" borderId="41" xfId="0" applyFont="1" applyBorder="1"/>
    <xf numFmtId="0" fontId="65" fillId="0" borderId="41" xfId="0" applyFont="1" applyBorder="1" applyAlignment="1">
      <alignment wrapText="1"/>
    </xf>
    <xf numFmtId="0" fontId="65" fillId="0" borderId="4" xfId="0" applyFont="1" applyBorder="1"/>
    <xf numFmtId="0" fontId="69" fillId="0" borderId="11" xfId="0" applyFont="1" applyBorder="1"/>
    <xf numFmtId="0" fontId="69" fillId="0" borderId="4" xfId="0" applyFont="1" applyBorder="1"/>
    <xf numFmtId="0" fontId="69" fillId="0" borderId="12" xfId="0" applyFont="1" applyBorder="1" applyAlignment="1">
      <alignment wrapText="1"/>
    </xf>
    <xf numFmtId="0" fontId="69" fillId="0" borderId="41" xfId="0" applyFont="1" applyBorder="1"/>
    <xf numFmtId="0" fontId="7" fillId="2" borderId="0" xfId="0" applyFont="1" applyFill="1" applyAlignment="1">
      <alignment horizontal="center"/>
    </xf>
    <xf numFmtId="0" fontId="21" fillId="2" borderId="0" xfId="0" applyFont="1" applyFill="1" applyAlignment="1">
      <alignment horizontal="right" vertical="top"/>
    </xf>
    <xf numFmtId="0" fontId="7" fillId="2" borderId="0" xfId="0" applyFont="1" applyFill="1" applyAlignment="1">
      <alignment horizontal="left"/>
    </xf>
    <xf numFmtId="0" fontId="34" fillId="2" borderId="0" xfId="0" applyFont="1" applyFill="1" applyAlignment="1">
      <alignment wrapText="1"/>
    </xf>
    <xf numFmtId="0" fontId="71" fillId="0" borderId="0" xfId="0" applyFont="1" applyAlignment="1">
      <alignment vertical="top" wrapText="1"/>
    </xf>
    <xf numFmtId="0" fontId="73" fillId="9" borderId="0" xfId="0" applyFont="1" applyFill="1"/>
    <xf numFmtId="0" fontId="12" fillId="2" borderId="0" xfId="0" applyFont="1" applyFill="1" applyAlignment="1">
      <alignment horizontal="left" vertical="top" indent="1"/>
    </xf>
    <xf numFmtId="0" fontId="5" fillId="2" borderId="0" xfId="0" applyFont="1" applyFill="1" applyAlignment="1">
      <alignment horizontal="left" indent="2"/>
    </xf>
    <xf numFmtId="0" fontId="12" fillId="2" borderId="0" xfId="0" applyFont="1" applyFill="1" applyAlignment="1">
      <alignment horizontal="left" vertical="top" indent="2"/>
    </xf>
    <xf numFmtId="0" fontId="27" fillId="2" borderId="0" xfId="0" applyFont="1" applyFill="1" applyAlignment="1">
      <alignment horizontal="left" vertical="top" indent="1"/>
    </xf>
    <xf numFmtId="0" fontId="19" fillId="2" borderId="0" xfId="0" applyFont="1" applyFill="1" applyAlignment="1">
      <alignment horizontal="left" vertical="top" indent="1"/>
    </xf>
    <xf numFmtId="0" fontId="5" fillId="2" borderId="0" xfId="0" applyFont="1" applyFill="1" applyAlignment="1">
      <alignment horizontal="left" wrapText="1"/>
    </xf>
    <xf numFmtId="0" fontId="6" fillId="2" borderId="6" xfId="0" applyFont="1" applyFill="1" applyBorder="1"/>
    <xf numFmtId="0" fontId="12" fillId="2" borderId="0" xfId="0" applyFont="1" applyFill="1" applyAlignment="1">
      <alignment horizontal="left" vertical="top" wrapText="1" indent="1"/>
    </xf>
    <xf numFmtId="0" fontId="68" fillId="13" borderId="0" xfId="1" applyFont="1" applyFill="1" applyAlignment="1" applyProtection="1">
      <alignment horizontal="left"/>
      <protection locked="0"/>
    </xf>
    <xf numFmtId="0" fontId="63" fillId="15" borderId="0" xfId="0" applyFont="1" applyFill="1" applyAlignment="1">
      <alignment horizontal="left" vertical="top" wrapText="1"/>
    </xf>
    <xf numFmtId="0" fontId="55" fillId="6" borderId="0" xfId="0" applyFont="1" applyFill="1" applyAlignment="1">
      <alignment horizontal="center" vertical="center"/>
    </xf>
    <xf numFmtId="0" fontId="40" fillId="6" borderId="0" xfId="0" applyFont="1" applyFill="1" applyAlignment="1">
      <alignment vertical="center"/>
    </xf>
    <xf numFmtId="0" fontId="37" fillId="17" borderId="0" xfId="0" applyFont="1" applyFill="1" applyAlignment="1">
      <alignment vertical="top" wrapText="1"/>
    </xf>
    <xf numFmtId="0" fontId="0" fillId="17" borderId="0" xfId="0" applyFill="1" applyAlignment="1">
      <alignment vertical="top" wrapText="1"/>
    </xf>
    <xf numFmtId="0" fontId="72" fillId="17" borderId="0" xfId="0" applyFont="1" applyFill="1" applyAlignment="1">
      <alignment vertical="top" wrapText="1"/>
    </xf>
    <xf numFmtId="0" fontId="56" fillId="2" borderId="0" xfId="0" applyFont="1" applyFill="1" applyAlignment="1" applyProtection="1">
      <alignment horizontal="left" wrapText="1"/>
      <protection locked="0"/>
    </xf>
    <xf numFmtId="0" fontId="77" fillId="2" borderId="0" xfId="0" applyFont="1" applyFill="1" applyAlignment="1">
      <alignment wrapText="1"/>
    </xf>
    <xf numFmtId="0" fontId="55" fillId="9" borderId="0" xfId="0" applyFont="1" applyFill="1"/>
    <xf numFmtId="0" fontId="78" fillId="17" borderId="0" xfId="0" applyFont="1" applyFill="1" applyAlignment="1">
      <alignment horizontal="center" vertical="center" wrapText="1"/>
    </xf>
    <xf numFmtId="0" fontId="55" fillId="18" borderId="0" xfId="0" applyFont="1" applyFill="1" applyAlignment="1">
      <alignment horizontal="left" wrapText="1" indent="1"/>
    </xf>
    <xf numFmtId="0" fontId="55" fillId="18" borderId="0" xfId="0" applyFont="1" applyFill="1" applyAlignment="1">
      <alignment horizontal="left" indent="1"/>
    </xf>
    <xf numFmtId="0" fontId="40" fillId="6" borderId="0" xfId="0" applyFont="1" applyFill="1" applyAlignment="1">
      <alignment wrapText="1"/>
    </xf>
    <xf numFmtId="0" fontId="27" fillId="6" borderId="0" xfId="0" applyFont="1" applyFill="1" applyAlignment="1">
      <alignment wrapText="1"/>
    </xf>
    <xf numFmtId="0" fontId="23" fillId="2" borderId="0" xfId="0" applyFont="1" applyFill="1" applyAlignment="1">
      <alignment horizontal="left"/>
    </xf>
    <xf numFmtId="0" fontId="21" fillId="17" borderId="0" xfId="0" applyFont="1" applyFill="1" applyAlignment="1">
      <alignment vertical="top" wrapText="1"/>
    </xf>
    <xf numFmtId="0" fontId="0" fillId="13" borderId="0" xfId="0" applyFill="1"/>
    <xf numFmtId="0" fontId="19" fillId="13" borderId="0" xfId="0" applyFont="1" applyFill="1"/>
    <xf numFmtId="0" fontId="15" fillId="9" borderId="0" xfId="0" applyFont="1" applyFill="1" applyAlignment="1">
      <alignment vertical="center"/>
    </xf>
    <xf numFmtId="0" fontId="19" fillId="9" borderId="0" xfId="0" applyFont="1" applyFill="1"/>
    <xf numFmtId="0" fontId="14" fillId="9" borderId="0" xfId="0" applyFont="1" applyFill="1"/>
    <xf numFmtId="0" fontId="81" fillId="13" borderId="0" xfId="0" applyFont="1" applyFill="1" applyAlignment="1">
      <alignment vertical="top" wrapText="1"/>
    </xf>
    <xf numFmtId="0" fontId="82" fillId="13" borderId="0" xfId="0" applyFont="1" applyFill="1" applyAlignment="1">
      <alignment vertical="top" wrapText="1"/>
    </xf>
    <xf numFmtId="0" fontId="1" fillId="13" borderId="0" xfId="0" applyFont="1" applyFill="1"/>
    <xf numFmtId="0" fontId="68" fillId="13" borderId="0" xfId="1" applyFont="1" applyFill="1" applyAlignment="1" applyProtection="1">
      <protection locked="0"/>
    </xf>
    <xf numFmtId="0" fontId="1" fillId="13" borderId="0" xfId="0" applyFont="1" applyFill="1" applyAlignment="1">
      <alignment vertical="center"/>
    </xf>
    <xf numFmtId="0" fontId="0" fillId="13" borderId="0" xfId="0" applyFill="1" applyAlignment="1">
      <alignment vertical="center"/>
    </xf>
    <xf numFmtId="0" fontId="0" fillId="13" borderId="0" xfId="0" applyFill="1" applyAlignment="1">
      <alignment horizontal="left" vertical="center"/>
    </xf>
    <xf numFmtId="0" fontId="71" fillId="9" borderId="0" xfId="0" applyFont="1" applyFill="1"/>
    <xf numFmtId="0" fontId="60" fillId="9" borderId="0" xfId="0" applyFont="1" applyFill="1" applyAlignment="1">
      <alignment vertical="center"/>
    </xf>
    <xf numFmtId="0" fontId="84" fillId="9" borderId="0" xfId="0" applyFont="1" applyFill="1"/>
    <xf numFmtId="0" fontId="9" fillId="9" borderId="0" xfId="0" applyFont="1" applyFill="1"/>
    <xf numFmtId="0" fontId="0" fillId="2" borderId="0" xfId="0" applyFill="1" applyAlignment="1">
      <alignment vertical="center"/>
    </xf>
    <xf numFmtId="10" fontId="6" fillId="2" borderId="0" xfId="0" applyNumberFormat="1" applyFont="1" applyFill="1" applyAlignment="1" applyProtection="1">
      <alignment horizontal="center" vertical="center" wrapText="1"/>
      <protection locked="0"/>
    </xf>
    <xf numFmtId="0" fontId="38" fillId="13" borderId="0" xfId="0" applyFont="1" applyFill="1" applyAlignment="1">
      <alignment vertical="top"/>
    </xf>
    <xf numFmtId="0" fontId="1" fillId="13" borderId="0" xfId="0" applyFont="1" applyFill="1" applyAlignment="1">
      <alignment horizontal="left"/>
    </xf>
    <xf numFmtId="0" fontId="1" fillId="13" borderId="0" xfId="0" applyFont="1" applyFill="1" applyAlignment="1">
      <alignment horizontal="left" wrapText="1"/>
    </xf>
    <xf numFmtId="0" fontId="1" fillId="13" borderId="0" xfId="0" applyFont="1" applyFill="1" applyAlignment="1">
      <alignment horizontal="left" indent="1"/>
    </xf>
    <xf numFmtId="0" fontId="38" fillId="13" borderId="0" xfId="0" applyFont="1" applyFill="1" applyAlignment="1">
      <alignment horizontal="left" vertical="top" indent="1"/>
    </xf>
    <xf numFmtId="0" fontId="83" fillId="13" borderId="0" xfId="0" applyFont="1" applyFill="1" applyAlignment="1">
      <alignment horizontal="left"/>
    </xf>
    <xf numFmtId="0" fontId="1" fillId="13" borderId="0" xfId="0" applyFont="1" applyFill="1" applyAlignment="1">
      <alignment horizontal="left" wrapText="1" indent="1"/>
    </xf>
    <xf numFmtId="0" fontId="38" fillId="13" borderId="0" xfId="0" applyFont="1" applyFill="1" applyAlignment="1">
      <alignment horizontal="left" vertical="top"/>
    </xf>
    <xf numFmtId="0" fontId="1" fillId="13" borderId="0" xfId="0" applyFont="1" applyFill="1" applyAlignment="1">
      <alignment wrapText="1"/>
    </xf>
    <xf numFmtId="0" fontId="38" fillId="2" borderId="0" xfId="0" applyFont="1" applyFill="1" applyAlignment="1">
      <alignment vertical="top"/>
    </xf>
    <xf numFmtId="0" fontId="3" fillId="2" borderId="0" xfId="0" applyFont="1" applyFill="1"/>
    <xf numFmtId="0" fontId="1" fillId="0" borderId="0" xfId="0" applyFont="1" applyAlignment="1">
      <alignment horizontal="center" wrapText="1"/>
    </xf>
    <xf numFmtId="0" fontId="23" fillId="2" borderId="0" xfId="0" applyFont="1" applyFill="1" applyAlignment="1">
      <alignment horizontal="center" vertical="center"/>
    </xf>
    <xf numFmtId="0" fontId="1" fillId="2" borderId="0" xfId="0" applyFont="1" applyFill="1" applyAlignment="1">
      <alignment vertical="center"/>
    </xf>
    <xf numFmtId="0" fontId="85" fillId="17" borderId="0" xfId="0" applyFont="1" applyFill="1" applyAlignment="1">
      <alignment horizontal="center" vertical="center" wrapText="1"/>
    </xf>
    <xf numFmtId="0" fontId="86" fillId="17" borderId="0" xfId="0" applyFont="1" applyFill="1" applyAlignment="1">
      <alignment vertical="top" wrapText="1"/>
    </xf>
    <xf numFmtId="0" fontId="87" fillId="0" borderId="0" xfId="0" applyFont="1" applyAlignment="1">
      <alignment vertical="top" wrapText="1"/>
    </xf>
    <xf numFmtId="0" fontId="1" fillId="2" borderId="0" xfId="0" applyFont="1" applyFill="1" applyAlignment="1">
      <alignment horizontal="left" vertical="center"/>
    </xf>
    <xf numFmtId="0" fontId="40" fillId="8" borderId="69" xfId="0" applyFont="1" applyFill="1" applyBorder="1"/>
    <xf numFmtId="0" fontId="40" fillId="8" borderId="70" xfId="0" applyFont="1" applyFill="1" applyBorder="1"/>
    <xf numFmtId="0" fontId="40" fillId="8" borderId="68" xfId="0" applyFont="1" applyFill="1" applyBorder="1" applyAlignment="1">
      <alignment wrapText="1"/>
    </xf>
    <xf numFmtId="0" fontId="40" fillId="8" borderId="0" xfId="0" applyFont="1" applyFill="1"/>
    <xf numFmtId="0" fontId="0" fillId="0" borderId="67" xfId="0" applyBorder="1"/>
    <xf numFmtId="0" fontId="0" fillId="0" borderId="67" xfId="0" applyBorder="1" applyAlignment="1">
      <alignment wrapText="1"/>
    </xf>
    <xf numFmtId="0" fontId="58" fillId="0" borderId="67" xfId="0" applyFont="1" applyBorder="1"/>
    <xf numFmtId="0" fontId="90" fillId="13" borderId="0" xfId="0" applyFont="1" applyFill="1"/>
    <xf numFmtId="0" fontId="48" fillId="19" borderId="75" xfId="0" applyFont="1" applyFill="1" applyBorder="1" applyAlignment="1">
      <alignment horizontal="left" vertical="center" wrapText="1"/>
    </xf>
    <xf numFmtId="0" fontId="91" fillId="19" borderId="75" xfId="0" applyFont="1" applyFill="1" applyBorder="1" applyAlignment="1">
      <alignment vertical="center"/>
    </xf>
    <xf numFmtId="0" fontId="91" fillId="2" borderId="0" xfId="0" applyFont="1" applyFill="1" applyAlignment="1">
      <alignment horizontal="left" vertical="center" wrapText="1"/>
    </xf>
    <xf numFmtId="0" fontId="55" fillId="3" borderId="80" xfId="0" applyFont="1" applyFill="1" applyBorder="1" applyAlignment="1">
      <alignment horizontal="left" vertical="center"/>
    </xf>
    <xf numFmtId="0" fontId="0" fillId="3" borderId="81" xfId="0" applyFill="1" applyBorder="1"/>
    <xf numFmtId="0" fontId="0" fillId="3" borderId="82" xfId="0" applyFill="1" applyBorder="1"/>
    <xf numFmtId="0" fontId="55" fillId="13" borderId="0" xfId="0" applyFont="1" applyFill="1"/>
    <xf numFmtId="0" fontId="6" fillId="21" borderId="0" xfId="0" applyFont="1" applyFill="1"/>
    <xf numFmtId="0" fontId="15" fillId="21" borderId="0" xfId="0" applyFont="1" applyFill="1"/>
    <xf numFmtId="0" fontId="0" fillId="21" borderId="0" xfId="0" applyFill="1"/>
    <xf numFmtId="0" fontId="15" fillId="21" borderId="0" xfId="0" applyFont="1" applyFill="1" applyAlignment="1">
      <alignment vertical="center"/>
    </xf>
    <xf numFmtId="0" fontId="0" fillId="9" borderId="0" xfId="0" applyFill="1" applyAlignment="1">
      <alignment vertical="center"/>
    </xf>
    <xf numFmtId="0" fontId="1" fillId="2" borderId="0" xfId="0" applyFont="1" applyFill="1"/>
    <xf numFmtId="0" fontId="95" fillId="21" borderId="0" xfId="0" applyFont="1" applyFill="1" applyAlignment="1">
      <alignment vertical="center"/>
    </xf>
    <xf numFmtId="0" fontId="46" fillId="13" borderId="0" xfId="0" applyFont="1" applyFill="1" applyAlignment="1">
      <alignment horizontal="left" vertical="top"/>
    </xf>
    <xf numFmtId="0" fontId="1" fillId="21" borderId="0" xfId="0" applyFont="1" applyFill="1" applyAlignment="1">
      <alignment horizontal="center"/>
    </xf>
    <xf numFmtId="0" fontId="20" fillId="21" borderId="0" xfId="0" applyFont="1" applyFill="1"/>
    <xf numFmtId="0" fontId="13" fillId="21" borderId="0" xfId="0" applyFont="1" applyFill="1"/>
    <xf numFmtId="0" fontId="14" fillId="21" borderId="0" xfId="0" applyFont="1" applyFill="1"/>
    <xf numFmtId="0" fontId="8" fillId="21" borderId="0" xfId="0" applyFont="1" applyFill="1"/>
    <xf numFmtId="0" fontId="9" fillId="21" borderId="0" xfId="0" applyFont="1" applyFill="1"/>
    <xf numFmtId="0" fontId="100" fillId="21" borderId="0" xfId="0" applyFont="1" applyFill="1" applyAlignment="1">
      <alignment horizontal="center" vertical="center"/>
    </xf>
    <xf numFmtId="0" fontId="102" fillId="21" borderId="0" xfId="0" applyFont="1" applyFill="1"/>
    <xf numFmtId="0" fontId="97" fillId="21" borderId="0" xfId="0" applyFont="1" applyFill="1" applyAlignment="1">
      <alignment wrapText="1"/>
    </xf>
    <xf numFmtId="0" fontId="103" fillId="4" borderId="0" xfId="0" applyFont="1" applyFill="1" applyAlignment="1">
      <alignment horizontal="center" vertical="top" wrapText="1"/>
    </xf>
    <xf numFmtId="0" fontId="103" fillId="4" borderId="0" xfId="0" applyFont="1" applyFill="1" applyAlignment="1">
      <alignment horizontal="center" vertical="top"/>
    </xf>
    <xf numFmtId="0" fontId="103" fillId="4" borderId="9" xfId="0" applyFont="1" applyFill="1" applyBorder="1" applyAlignment="1">
      <alignment horizontal="center" vertical="top" wrapText="1"/>
    </xf>
    <xf numFmtId="0" fontId="97" fillId="21" borderId="0" xfId="0" applyFont="1" applyFill="1" applyAlignment="1">
      <alignment vertical="top" wrapText="1"/>
    </xf>
    <xf numFmtId="0" fontId="38" fillId="2" borderId="0" xfId="0" applyFont="1" applyFill="1" applyAlignment="1">
      <alignment horizontal="left" vertical="top" indent="3"/>
    </xf>
    <xf numFmtId="0" fontId="1" fillId="2" borderId="0" xfId="0" applyFont="1" applyFill="1" applyAlignment="1">
      <alignment horizontal="left" indent="3"/>
    </xf>
    <xf numFmtId="0" fontId="1" fillId="2" borderId="0" xfId="0" applyFont="1" applyFill="1" applyAlignment="1">
      <alignment horizontal="left"/>
    </xf>
    <xf numFmtId="0" fontId="38" fillId="13" borderId="0" xfId="0" applyFont="1" applyFill="1" applyAlignment="1">
      <alignment horizontal="left"/>
    </xf>
    <xf numFmtId="0" fontId="5" fillId="2" borderId="0" xfId="0" applyFont="1" applyFill="1" applyAlignment="1">
      <alignment horizontal="left"/>
    </xf>
    <xf numFmtId="0" fontId="16" fillId="2" borderId="0" xfId="0" applyFont="1" applyFill="1" applyAlignment="1">
      <alignment horizontal="left"/>
    </xf>
    <xf numFmtId="0" fontId="31" fillId="2" borderId="0" xfId="0" applyFont="1" applyFill="1" applyAlignment="1">
      <alignment horizontal="right"/>
    </xf>
    <xf numFmtId="0" fontId="66" fillId="7" borderId="62" xfId="0" applyFont="1" applyFill="1" applyBorder="1" applyAlignment="1">
      <alignment horizontal="left" wrapText="1"/>
    </xf>
    <xf numFmtId="0" fontId="66" fillId="5" borderId="62" xfId="0" applyFont="1" applyFill="1" applyBorder="1" applyAlignment="1">
      <alignment horizontal="left" wrapText="1"/>
    </xf>
    <xf numFmtId="0" fontId="17" fillId="5" borderId="71" xfId="0" applyFont="1" applyFill="1" applyBorder="1" applyAlignment="1">
      <alignment horizontal="left" vertical="top" wrapText="1"/>
    </xf>
    <xf numFmtId="0" fontId="17" fillId="7" borderId="71" xfId="0" applyFont="1" applyFill="1" applyBorder="1" applyAlignment="1">
      <alignment horizontal="left" vertical="top" wrapText="1"/>
    </xf>
    <xf numFmtId="0" fontId="17" fillId="7" borderId="92" xfId="0" applyFont="1" applyFill="1" applyBorder="1" applyAlignment="1">
      <alignment horizontal="left" vertical="top" wrapText="1"/>
    </xf>
    <xf numFmtId="0" fontId="88" fillId="2" borderId="0" xfId="0" applyFont="1" applyFill="1" applyAlignment="1">
      <alignment horizontal="center" vertical="center"/>
    </xf>
    <xf numFmtId="0" fontId="17" fillId="2" borderId="0" xfId="0" applyFont="1" applyFill="1" applyAlignment="1">
      <alignment horizontal="left" vertical="top" wrapText="1"/>
    </xf>
    <xf numFmtId="2" fontId="48" fillId="2" borderId="0" xfId="0" applyNumberFormat="1" applyFont="1" applyFill="1" applyAlignment="1" applyProtection="1">
      <alignment horizontal="center" vertical="center" wrapText="1"/>
      <protection locked="0"/>
    </xf>
    <xf numFmtId="0" fontId="66" fillId="2" borderId="0" xfId="0" applyFont="1" applyFill="1" applyAlignment="1">
      <alignment horizontal="center" vertical="center" wrapText="1"/>
    </xf>
    <xf numFmtId="0" fontId="28" fillId="2" borderId="0" xfId="0" applyFont="1" applyFill="1" applyAlignment="1">
      <alignment horizontal="left" vertical="center" wrapText="1"/>
    </xf>
    <xf numFmtId="0" fontId="105" fillId="2" borderId="0" xfId="0" applyFont="1" applyFill="1" applyAlignment="1">
      <alignment horizontal="left" vertical="center"/>
    </xf>
    <xf numFmtId="0" fontId="106" fillId="2" borderId="0" xfId="0" applyFont="1" applyFill="1" applyAlignment="1">
      <alignment vertical="top"/>
    </xf>
    <xf numFmtId="0" fontId="66" fillId="5" borderId="96" xfId="0" applyFont="1" applyFill="1" applyBorder="1" applyAlignment="1">
      <alignment horizontal="left" wrapText="1"/>
    </xf>
    <xf numFmtId="0" fontId="1" fillId="4" borderId="98" xfId="0" applyFont="1" applyFill="1" applyBorder="1" applyAlignment="1">
      <alignment horizontal="left"/>
    </xf>
    <xf numFmtId="0" fontId="1" fillId="4" borderId="99" xfId="0" applyFont="1" applyFill="1" applyBorder="1" applyAlignment="1">
      <alignment horizontal="left"/>
    </xf>
    <xf numFmtId="0" fontId="19" fillId="4" borderId="101" xfId="0" applyFont="1" applyFill="1" applyBorder="1" applyAlignment="1">
      <alignment horizontal="left" vertical="top" wrapText="1"/>
    </xf>
    <xf numFmtId="0" fontId="19" fillId="4" borderId="102" xfId="0" applyFont="1" applyFill="1" applyBorder="1" applyAlignment="1">
      <alignment horizontal="left" vertical="top" wrapText="1"/>
    </xf>
    <xf numFmtId="0" fontId="104" fillId="4" borderId="106" xfId="0" applyFont="1" applyFill="1" applyBorder="1" applyAlignment="1">
      <alignment vertical="top"/>
    </xf>
    <xf numFmtId="0" fontId="104" fillId="4" borderId="101" xfId="0" applyFont="1" applyFill="1" applyBorder="1" applyAlignment="1">
      <alignment vertical="top" wrapText="1"/>
    </xf>
    <xf numFmtId="0" fontId="1" fillId="4" borderId="104" xfId="0" applyFont="1" applyFill="1" applyBorder="1" applyAlignment="1">
      <alignment horizontal="left" vertical="center" wrapText="1"/>
    </xf>
    <xf numFmtId="0" fontId="88" fillId="5" borderId="107" xfId="0" applyFont="1" applyFill="1" applyBorder="1" applyAlignment="1">
      <alignment horizontal="left"/>
    </xf>
    <xf numFmtId="0" fontId="107" fillId="5" borderId="74" xfId="0" applyFont="1" applyFill="1" applyBorder="1" applyAlignment="1">
      <alignment vertical="top"/>
    </xf>
    <xf numFmtId="0" fontId="88" fillId="7" borderId="61" xfId="0" applyFont="1" applyFill="1" applyBorder="1" applyAlignment="1">
      <alignment horizontal="left" vertical="center"/>
    </xf>
    <xf numFmtId="0" fontId="107" fillId="7" borderId="74" xfId="0" applyFont="1" applyFill="1" applyBorder="1" applyAlignment="1">
      <alignment vertical="top"/>
    </xf>
    <xf numFmtId="0" fontId="88" fillId="7" borderId="61" xfId="0" applyFont="1" applyFill="1" applyBorder="1" applyAlignment="1">
      <alignment horizontal="left"/>
    </xf>
    <xf numFmtId="0" fontId="81" fillId="2" borderId="0" xfId="0" applyFont="1" applyFill="1" applyAlignment="1">
      <alignment horizontal="left"/>
    </xf>
    <xf numFmtId="0" fontId="66" fillId="5" borderId="62" xfId="0" applyFont="1" applyFill="1" applyBorder="1" applyAlignment="1">
      <alignment horizontal="center" wrapText="1"/>
    </xf>
    <xf numFmtId="0" fontId="17" fillId="5" borderId="71" xfId="0" applyFont="1" applyFill="1" applyBorder="1" applyAlignment="1">
      <alignment horizontal="center" vertical="top" wrapText="1"/>
    </xf>
    <xf numFmtId="0" fontId="92" fillId="5" borderId="62" xfId="0" applyFont="1" applyFill="1" applyBorder="1" applyAlignment="1">
      <alignment horizontal="center" vertical="center" wrapText="1"/>
    </xf>
    <xf numFmtId="0" fontId="107" fillId="7" borderId="110" xfId="0" applyFont="1" applyFill="1" applyBorder="1" applyAlignment="1">
      <alignment vertical="top"/>
    </xf>
    <xf numFmtId="0" fontId="55" fillId="20" borderId="112" xfId="0" applyFont="1" applyFill="1" applyBorder="1" applyAlignment="1">
      <alignment vertical="top"/>
    </xf>
    <xf numFmtId="0" fontId="108" fillId="20" borderId="112" xfId="0" applyFont="1" applyFill="1" applyBorder="1" applyAlignment="1">
      <alignment vertical="top"/>
    </xf>
    <xf numFmtId="0" fontId="69" fillId="0" borderId="4" xfId="0" applyFont="1" applyBorder="1" applyAlignment="1">
      <alignment wrapText="1"/>
    </xf>
    <xf numFmtId="0" fontId="58" fillId="0" borderId="4" xfId="0" applyFont="1" applyBorder="1" applyAlignment="1">
      <alignment wrapText="1"/>
    </xf>
    <xf numFmtId="0" fontId="15" fillId="21" borderId="0" xfId="0" applyFont="1" applyFill="1" applyAlignment="1">
      <alignment wrapText="1"/>
    </xf>
    <xf numFmtId="0" fontId="110" fillId="20" borderId="112" xfId="0" applyFont="1" applyFill="1" applyBorder="1" applyAlignment="1">
      <alignment vertical="top"/>
    </xf>
    <xf numFmtId="0" fontId="1" fillId="4" borderId="98" xfId="0" applyFont="1" applyFill="1" applyBorder="1" applyAlignment="1">
      <alignment horizontal="center"/>
    </xf>
    <xf numFmtId="0" fontId="19" fillId="4" borderId="101" xfId="0" applyFont="1" applyFill="1" applyBorder="1" applyAlignment="1">
      <alignment horizontal="center" vertical="top" wrapText="1"/>
    </xf>
    <xf numFmtId="0" fontId="40" fillId="20" borderId="112" xfId="0" applyFont="1" applyFill="1" applyBorder="1" applyAlignment="1">
      <alignment horizontal="left" vertical="top"/>
    </xf>
    <xf numFmtId="0" fontId="1" fillId="4" borderId="103" xfId="0" applyFont="1" applyFill="1" applyBorder="1" applyAlignment="1">
      <alignment horizontal="left" vertical="center" wrapText="1"/>
    </xf>
    <xf numFmtId="0" fontId="1" fillId="4" borderId="104" xfId="0" applyFont="1" applyFill="1" applyBorder="1" applyAlignment="1">
      <alignment horizontal="left" wrapText="1"/>
    </xf>
    <xf numFmtId="0" fontId="1" fillId="4" borderId="104" xfId="0" applyFont="1" applyFill="1" applyBorder="1" applyAlignment="1">
      <alignment wrapText="1"/>
    </xf>
    <xf numFmtId="0" fontId="5" fillId="4" borderId="105" xfId="0" applyFont="1" applyFill="1" applyBorder="1" applyAlignment="1">
      <alignment horizontal="left" wrapText="1"/>
    </xf>
    <xf numFmtId="0" fontId="5" fillId="22" borderId="0" xfId="0" applyFont="1" applyFill="1"/>
    <xf numFmtId="0" fontId="6" fillId="22" borderId="0" xfId="0" applyFont="1" applyFill="1"/>
    <xf numFmtId="0" fontId="16" fillId="22" borderId="0" xfId="0" applyFont="1" applyFill="1" applyAlignment="1">
      <alignment vertical="top"/>
    </xf>
    <xf numFmtId="49" fontId="6" fillId="2" borderId="0" xfId="0" applyNumberFormat="1" applyFont="1" applyFill="1" applyAlignment="1" applyProtection="1">
      <alignment horizontal="left" vertical="center" wrapText="1" indent="1"/>
      <protection locked="0"/>
    </xf>
    <xf numFmtId="0" fontId="24" fillId="2" borderId="0" xfId="0" applyFont="1" applyFill="1" applyAlignment="1">
      <alignment horizontal="left" vertical="top" wrapText="1"/>
    </xf>
    <xf numFmtId="0" fontId="5" fillId="2" borderId="0" xfId="0" applyFont="1" applyFill="1" applyAlignment="1">
      <alignment horizontal="right"/>
    </xf>
    <xf numFmtId="0" fontId="0" fillId="0" borderId="18" xfId="0" applyBorder="1"/>
    <xf numFmtId="0" fontId="0" fillId="15" borderId="18" xfId="0" applyFill="1" applyBorder="1"/>
    <xf numFmtId="0" fontId="115" fillId="0" borderId="0" xfId="2" applyAlignment="1">
      <alignment vertical="top"/>
    </xf>
    <xf numFmtId="0" fontId="55" fillId="0" borderId="0" xfId="2" applyFont="1" applyAlignment="1">
      <alignment vertical="top" wrapText="1"/>
    </xf>
    <xf numFmtId="0" fontId="115" fillId="0" borderId="0" xfId="2">
      <alignment vertical="center"/>
    </xf>
    <xf numFmtId="0" fontId="115" fillId="0" borderId="0" xfId="2" applyAlignment="1">
      <alignment vertical="center" wrapText="1"/>
    </xf>
    <xf numFmtId="10" fontId="0" fillId="0" borderId="0" xfId="3" applyNumberFormat="1" applyFont="1" applyAlignment="1">
      <alignment vertical="center"/>
    </xf>
    <xf numFmtId="0" fontId="119" fillId="0" borderId="0" xfId="2" applyFont="1">
      <alignment vertical="center"/>
    </xf>
    <xf numFmtId="0" fontId="0" fillId="0" borderId="156" xfId="0" applyBorder="1"/>
    <xf numFmtId="0" fontId="0" fillId="0" borderId="157" xfId="0" applyBorder="1"/>
    <xf numFmtId="0" fontId="40" fillId="8" borderId="152" xfId="0" applyFont="1" applyFill="1" applyBorder="1"/>
    <xf numFmtId="0" fontId="40" fillId="8" borderId="153" xfId="0" applyFont="1" applyFill="1" applyBorder="1"/>
    <xf numFmtId="0" fontId="40" fillId="8" borderId="154" xfId="0" applyFont="1" applyFill="1" applyBorder="1" applyAlignment="1">
      <alignment wrapText="1"/>
    </xf>
    <xf numFmtId="0" fontId="40" fillId="8" borderId="155" xfId="0" applyFont="1" applyFill="1" applyBorder="1"/>
    <xf numFmtId="0" fontId="0" fillId="0" borderId="158" xfId="0" applyBorder="1"/>
    <xf numFmtId="0" fontId="0" fillId="0" borderId="104" xfId="0" applyBorder="1"/>
    <xf numFmtId="0" fontId="0" fillId="0" borderId="104" xfId="0" applyBorder="1" applyAlignment="1">
      <alignment wrapText="1"/>
    </xf>
    <xf numFmtId="0" fontId="0" fillId="0" borderId="159" xfId="0" applyBorder="1"/>
    <xf numFmtId="0" fontId="40" fillId="8" borderId="160" xfId="0" applyFont="1" applyFill="1" applyBorder="1"/>
    <xf numFmtId="0" fontId="67" fillId="13" borderId="0" xfId="1" applyFont="1" applyFill="1" applyAlignment="1" applyProtection="1">
      <alignment horizontal="left"/>
      <protection locked="0"/>
    </xf>
    <xf numFmtId="0" fontId="67" fillId="13" borderId="0" xfId="1" applyFont="1" applyFill="1" applyAlignment="1" applyProtection="1">
      <protection locked="0"/>
    </xf>
    <xf numFmtId="0" fontId="5" fillId="2" borderId="0" xfId="0" applyFont="1" applyFill="1" applyAlignment="1">
      <alignment horizontal="left" vertical="top" wrapText="1" indent="1"/>
    </xf>
    <xf numFmtId="0" fontId="6" fillId="2" borderId="0" xfId="0" applyFont="1" applyFill="1" applyAlignment="1">
      <alignment horizontal="left" wrapText="1"/>
    </xf>
    <xf numFmtId="0" fontId="121" fillId="2" borderId="0" xfId="0" applyFont="1" applyFill="1"/>
    <xf numFmtId="0" fontId="122" fillId="17" borderId="0" xfId="0" applyFont="1" applyFill="1" applyAlignment="1">
      <alignment vertical="top" wrapText="1"/>
    </xf>
    <xf numFmtId="0" fontId="123" fillId="0" borderId="0" xfId="0" applyFont="1" applyAlignment="1">
      <alignment vertical="top" wrapText="1"/>
    </xf>
    <xf numFmtId="0" fontId="5" fillId="4" borderId="142" xfId="0" applyFont="1" applyFill="1" applyBorder="1"/>
    <xf numFmtId="0" fontId="6" fillId="4" borderId="81" xfId="0" applyFont="1" applyFill="1" applyBorder="1"/>
    <xf numFmtId="0" fontId="6" fillId="4" borderId="82" xfId="0" applyFont="1" applyFill="1" applyBorder="1"/>
    <xf numFmtId="0" fontId="6" fillId="4" borderId="162" xfId="0" applyFont="1" applyFill="1" applyBorder="1"/>
    <xf numFmtId="0" fontId="6" fillId="4" borderId="76" xfId="0" applyFont="1" applyFill="1" applyBorder="1"/>
    <xf numFmtId="0" fontId="6" fillId="4" borderId="145" xfId="0" applyFont="1" applyFill="1" applyBorder="1"/>
    <xf numFmtId="0" fontId="5" fillId="4" borderId="80" xfId="0" applyFont="1" applyFill="1" applyBorder="1"/>
    <xf numFmtId="0" fontId="32" fillId="4" borderId="90" xfId="0" applyFont="1" applyFill="1" applyBorder="1" applyAlignment="1">
      <alignment vertical="top"/>
    </xf>
    <xf numFmtId="0" fontId="18" fillId="4" borderId="162" xfId="0" applyFont="1" applyFill="1" applyBorder="1"/>
    <xf numFmtId="0" fontId="18" fillId="4" borderId="91" xfId="0" applyFont="1" applyFill="1" applyBorder="1"/>
    <xf numFmtId="0" fontId="32" fillId="4" borderId="161" xfId="0" applyFont="1" applyFill="1" applyBorder="1" applyAlignment="1">
      <alignment vertical="top"/>
    </xf>
    <xf numFmtId="0" fontId="6" fillId="9" borderId="0" xfId="0" applyFont="1" applyFill="1" applyAlignment="1">
      <alignment horizontal="left" wrapText="1"/>
    </xf>
    <xf numFmtId="0" fontId="30" fillId="9" borderId="0" xfId="0" applyFont="1" applyFill="1" applyAlignment="1">
      <alignment horizontal="left" wrapText="1"/>
    </xf>
    <xf numFmtId="0" fontId="12" fillId="2" borderId="0" xfId="0" applyFont="1" applyFill="1" applyAlignment="1">
      <alignment horizontal="right" vertical="top" wrapText="1"/>
    </xf>
    <xf numFmtId="0" fontId="12" fillId="2" borderId="0" xfId="0" applyFont="1" applyFill="1" applyAlignment="1">
      <alignment horizontal="right" vertical="top"/>
    </xf>
    <xf numFmtId="0" fontId="21" fillId="0" borderId="12" xfId="0" applyFont="1" applyBorder="1" applyAlignment="1">
      <alignment vertical="top" wrapText="1"/>
    </xf>
    <xf numFmtId="0" fontId="125" fillId="0" borderId="12" xfId="0" applyFont="1" applyBorder="1" applyAlignment="1">
      <alignment vertical="top" wrapText="1"/>
    </xf>
    <xf numFmtId="0" fontId="37" fillId="0" borderId="12" xfId="0" applyFont="1" applyBorder="1" applyAlignment="1">
      <alignment vertical="top" wrapText="1"/>
    </xf>
    <xf numFmtId="0" fontId="37" fillId="0" borderId="12" xfId="0" applyFont="1" applyBorder="1" applyAlignment="1">
      <alignment wrapText="1"/>
    </xf>
    <xf numFmtId="0" fontId="21" fillId="0" borderId="12" xfId="0" applyFont="1" applyBorder="1" applyAlignment="1">
      <alignment horizontal="left" vertical="top" wrapText="1"/>
    </xf>
    <xf numFmtId="0" fontId="21" fillId="0" borderId="4" xfId="0" applyFont="1" applyBorder="1" applyAlignment="1">
      <alignment vertical="top" wrapText="1"/>
    </xf>
    <xf numFmtId="0" fontId="37" fillId="0" borderId="0" xfId="0" applyFont="1" applyAlignment="1">
      <alignment horizontal="left" vertical="center"/>
    </xf>
    <xf numFmtId="0" fontId="37" fillId="0" borderId="12" xfId="0" applyFont="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top" wrapText="1"/>
    </xf>
    <xf numFmtId="0" fontId="37" fillId="0" borderId="0" xfId="0" applyFont="1"/>
    <xf numFmtId="0" fontId="37" fillId="0" borderId="17" xfId="0" applyFont="1" applyBorder="1" applyAlignment="1">
      <alignment horizontal="left" vertical="center" wrapText="1"/>
    </xf>
    <xf numFmtId="1" fontId="6" fillId="2" borderId="0" xfId="0" applyNumberFormat="1" applyFont="1" applyFill="1" applyAlignment="1" applyProtection="1">
      <alignment horizontal="center" vertical="center" wrapText="1"/>
      <protection locked="0"/>
    </xf>
    <xf numFmtId="164" fontId="6" fillId="0" borderId="0" xfId="0" applyNumberFormat="1" applyFont="1" applyAlignment="1" applyProtection="1">
      <alignment vertical="center" wrapText="1"/>
      <protection locked="0"/>
    </xf>
    <xf numFmtId="0" fontId="5" fillId="2" borderId="0" xfId="0" applyFont="1" applyFill="1" applyAlignment="1">
      <alignment horizontal="right" vertical="top"/>
    </xf>
    <xf numFmtId="0" fontId="5" fillId="2" borderId="0" xfId="0" applyFont="1" applyFill="1" applyAlignment="1">
      <alignment horizontal="right" vertical="top" wrapText="1"/>
    </xf>
    <xf numFmtId="0" fontId="5" fillId="2" borderId="0" xfId="0" applyFont="1" applyFill="1" applyAlignment="1">
      <alignment horizontal="left" vertical="top" indent="1"/>
    </xf>
    <xf numFmtId="0" fontId="126" fillId="23" borderId="0" xfId="2" applyFont="1" applyFill="1">
      <alignment vertical="center"/>
    </xf>
    <xf numFmtId="0" fontId="3" fillId="2" borderId="0" xfId="0" applyFont="1" applyFill="1" applyAlignment="1">
      <alignment horizontal="left"/>
    </xf>
    <xf numFmtId="0" fontId="15" fillId="21" borderId="0" xfId="0" applyFont="1" applyFill="1" applyAlignment="1">
      <alignment horizontal="left" wrapText="1"/>
    </xf>
    <xf numFmtId="0" fontId="2" fillId="2" borderId="0" xfId="0" applyFont="1" applyFill="1" applyAlignment="1">
      <alignment horizontal="left" wrapText="1"/>
    </xf>
    <xf numFmtId="0" fontId="64" fillId="4" borderId="0" xfId="0" applyFont="1" applyFill="1" applyAlignment="1">
      <alignment horizontal="center" vertical="center"/>
    </xf>
    <xf numFmtId="0" fontId="3" fillId="2" borderId="0" xfId="0" applyFont="1" applyFill="1" applyAlignment="1">
      <alignment horizontal="left" wrapText="1"/>
    </xf>
    <xf numFmtId="0" fontId="38" fillId="2" borderId="0" xfId="0" applyFont="1" applyFill="1" applyAlignment="1">
      <alignment horizontal="left" vertical="top" wrapText="1"/>
    </xf>
    <xf numFmtId="0" fontId="99" fillId="2" borderId="0" xfId="0" applyFont="1" applyFill="1" applyAlignment="1">
      <alignment horizontal="center"/>
    </xf>
    <xf numFmtId="0" fontId="41" fillId="2" borderId="0" xfId="0" applyFont="1" applyFill="1" applyAlignment="1">
      <alignment horizontal="left" wrapText="1" indent="1"/>
    </xf>
    <xf numFmtId="0" fontId="39" fillId="2" borderId="0" xfId="0" applyFont="1" applyFill="1" applyAlignment="1">
      <alignment horizontal="left" vertical="top" wrapText="1" indent="1"/>
    </xf>
    <xf numFmtId="0" fontId="2" fillId="2" borderId="0" xfId="0" applyFont="1" applyFill="1" applyAlignment="1">
      <alignment horizontal="left" wrapText="1" indent="1"/>
    </xf>
    <xf numFmtId="0" fontId="38" fillId="2" borderId="0" xfId="0" applyFont="1" applyFill="1" applyAlignment="1">
      <alignment horizontal="left" vertical="top" wrapText="1" indent="1"/>
    </xf>
    <xf numFmtId="0" fontId="57" fillId="21" borderId="0" xfId="0" applyFont="1" applyFill="1" applyAlignment="1">
      <alignment horizontal="center" vertical="center"/>
    </xf>
    <xf numFmtId="0" fontId="22" fillId="21" borderId="0" xfId="0" applyFont="1" applyFill="1" applyAlignment="1">
      <alignment horizontal="left" vertical="top"/>
    </xf>
    <xf numFmtId="0" fontId="120" fillId="21" borderId="0" xfId="1" applyFont="1" applyFill="1" applyAlignment="1">
      <alignment horizontal="center" vertical="center"/>
    </xf>
    <xf numFmtId="0" fontId="97" fillId="21" borderId="0" xfId="0" applyFont="1" applyFill="1" applyAlignment="1">
      <alignment horizontal="left" vertical="center" wrapText="1"/>
    </xf>
    <xf numFmtId="0" fontId="67" fillId="13" borderId="0" xfId="1" applyFont="1" applyFill="1" applyAlignment="1" applyProtection="1">
      <alignment horizontal="left"/>
      <protection locked="0"/>
    </xf>
    <xf numFmtId="0" fontId="102" fillId="21" borderId="0" xfId="0" applyFont="1" applyFill="1" applyAlignment="1">
      <alignment horizontal="left" vertical="top"/>
    </xf>
    <xf numFmtId="0" fontId="101" fillId="21" borderId="0" xfId="0" applyFont="1" applyFill="1" applyAlignment="1">
      <alignment horizontal="center"/>
    </xf>
    <xf numFmtId="0" fontId="100" fillId="21" borderId="0" xfId="0" applyFont="1" applyFill="1" applyAlignment="1">
      <alignment horizontal="center" vertical="center"/>
    </xf>
    <xf numFmtId="0" fontId="4" fillId="10" borderId="1" xfId="1" applyFill="1" applyBorder="1" applyAlignment="1" applyProtection="1">
      <alignment horizontal="left" vertical="center" wrapText="1" indent="1"/>
      <protection locked="0"/>
    </xf>
    <xf numFmtId="0" fontId="6" fillId="10" borderId="2" xfId="0" applyFont="1" applyFill="1" applyBorder="1" applyAlignment="1" applyProtection="1">
      <alignment horizontal="left" vertical="center" wrapText="1" indent="1"/>
      <protection locked="0"/>
    </xf>
    <xf numFmtId="0" fontId="6" fillId="10" borderId="3" xfId="0" applyFont="1" applyFill="1" applyBorder="1" applyAlignment="1" applyProtection="1">
      <alignment horizontal="left" vertical="center" wrapText="1" indent="1"/>
      <protection locked="0"/>
    </xf>
    <xf numFmtId="0" fontId="6" fillId="10" borderId="1" xfId="0" applyFont="1" applyFill="1" applyBorder="1" applyAlignment="1" applyProtection="1">
      <alignment horizontal="left" vertical="center" wrapText="1" indent="1"/>
      <protection locked="0"/>
    </xf>
    <xf numFmtId="0" fontId="34" fillId="2" borderId="0" xfId="0" applyFont="1" applyFill="1" applyAlignment="1">
      <alignment horizontal="left" wrapText="1" indent="3"/>
    </xf>
    <xf numFmtId="0" fontId="16" fillId="2" borderId="0" xfId="0" applyFont="1" applyFill="1" applyAlignment="1">
      <alignment horizontal="left" indent="3"/>
    </xf>
    <xf numFmtId="0" fontId="5" fillId="2" borderId="0" xfId="0" applyFont="1" applyFill="1" applyAlignment="1">
      <alignment horizontal="center" wrapText="1"/>
    </xf>
    <xf numFmtId="0" fontId="28" fillId="2" borderId="0" xfId="0" applyFont="1" applyFill="1" applyAlignment="1">
      <alignment horizontal="center" vertical="top" wrapText="1"/>
    </xf>
    <xf numFmtId="0" fontId="16" fillId="2" borderId="0" xfId="0" applyFont="1" applyFill="1" applyAlignment="1">
      <alignment horizontal="center" vertical="top" wrapText="1"/>
    </xf>
    <xf numFmtId="0" fontId="70" fillId="2" borderId="0" xfId="0" applyFont="1" applyFill="1" applyAlignment="1">
      <alignment horizontal="left" vertical="top" wrapText="1"/>
    </xf>
    <xf numFmtId="0" fontId="76" fillId="2" borderId="0" xfId="0" applyFont="1" applyFill="1" applyAlignment="1">
      <alignment horizontal="left" vertical="top" wrapText="1"/>
    </xf>
    <xf numFmtId="0" fontId="11" fillId="2" borderId="0" xfId="0" applyFont="1" applyFill="1" applyAlignment="1">
      <alignment horizontal="center"/>
    </xf>
    <xf numFmtId="0" fontId="35" fillId="4" borderId="0" xfId="0" applyFont="1" applyFill="1" applyAlignment="1">
      <alignment horizontal="center" vertical="center"/>
    </xf>
    <xf numFmtId="0" fontId="6" fillId="2" borderId="0" xfId="0" applyFont="1" applyFill="1" applyAlignment="1">
      <alignment horizontal="center"/>
    </xf>
    <xf numFmtId="165" fontId="6" fillId="10" borderId="1" xfId="0" applyNumberFormat="1" applyFont="1" applyFill="1" applyBorder="1" applyAlignment="1" applyProtection="1">
      <alignment horizontal="left" vertical="center" wrapText="1" indent="1"/>
      <protection locked="0"/>
    </xf>
    <xf numFmtId="165" fontId="6" fillId="10" borderId="2" xfId="0" applyNumberFormat="1" applyFont="1" applyFill="1" applyBorder="1" applyAlignment="1" applyProtection="1">
      <alignment horizontal="left" vertical="center" wrapText="1" indent="1"/>
      <protection locked="0"/>
    </xf>
    <xf numFmtId="165" fontId="6" fillId="10" borderId="3" xfId="0" applyNumberFormat="1" applyFont="1" applyFill="1" applyBorder="1" applyAlignment="1" applyProtection="1">
      <alignment horizontal="left" vertical="center" wrapText="1" indent="1"/>
      <protection locked="0"/>
    </xf>
    <xf numFmtId="0" fontId="7" fillId="2" borderId="0" xfId="0" applyFont="1" applyFill="1" applyAlignment="1">
      <alignment horizontal="center"/>
    </xf>
    <xf numFmtId="0" fontId="6" fillId="5" borderId="5"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6" fillId="5" borderId="9" xfId="0" applyFont="1" applyFill="1" applyBorder="1" applyAlignment="1" applyProtection="1">
      <alignment horizontal="left" vertical="top" wrapText="1" indent="1"/>
      <protection locked="0"/>
    </xf>
    <xf numFmtId="0" fontId="6" fillId="5" borderId="10" xfId="0" applyFont="1" applyFill="1" applyBorder="1" applyAlignment="1" applyProtection="1">
      <alignment horizontal="left" vertical="top" wrapText="1" indent="1"/>
      <protection locked="0"/>
    </xf>
    <xf numFmtId="1" fontId="6" fillId="5" borderId="5" xfId="0" applyNumberFormat="1" applyFont="1" applyFill="1" applyBorder="1" applyAlignment="1" applyProtection="1">
      <alignment horizontal="left" vertical="center" indent="1"/>
      <protection locked="0"/>
    </xf>
    <xf numFmtId="1" fontId="6" fillId="5" borderId="6" xfId="0" applyNumberFormat="1" applyFont="1" applyFill="1" applyBorder="1" applyAlignment="1" applyProtection="1">
      <alignment horizontal="left" vertical="center" indent="1"/>
      <protection locked="0"/>
    </xf>
    <xf numFmtId="1" fontId="6" fillId="5" borderId="7" xfId="0" applyNumberFormat="1" applyFont="1" applyFill="1" applyBorder="1" applyAlignment="1" applyProtection="1">
      <alignment horizontal="left" vertical="center" indent="1"/>
      <protection locked="0"/>
    </xf>
    <xf numFmtId="1" fontId="6" fillId="5" borderId="8" xfId="0" applyNumberFormat="1" applyFont="1" applyFill="1" applyBorder="1" applyAlignment="1" applyProtection="1">
      <alignment horizontal="left" vertical="center" indent="1"/>
      <protection locked="0"/>
    </xf>
    <xf numFmtId="1" fontId="6" fillId="5" borderId="9" xfId="0" applyNumberFormat="1" applyFont="1" applyFill="1" applyBorder="1" applyAlignment="1" applyProtection="1">
      <alignment horizontal="left" vertical="center" indent="1"/>
      <protection locked="0"/>
    </xf>
    <xf numFmtId="1" fontId="6" fillId="5" borderId="10" xfId="0" applyNumberFormat="1" applyFont="1" applyFill="1" applyBorder="1" applyAlignment="1" applyProtection="1">
      <alignment horizontal="left" vertical="center" indent="1"/>
      <protection locked="0"/>
    </xf>
    <xf numFmtId="0" fontId="5" fillId="2" borderId="0" xfId="0" applyFont="1" applyFill="1" applyAlignment="1">
      <alignment horizontal="left" wrapText="1"/>
    </xf>
    <xf numFmtId="0" fontId="5" fillId="2" borderId="20" xfId="0" applyFont="1" applyFill="1" applyBorder="1" applyAlignment="1">
      <alignment horizontal="left" wrapText="1"/>
    </xf>
    <xf numFmtId="0" fontId="12" fillId="2" borderId="0" xfId="0" applyFont="1" applyFill="1" applyAlignment="1">
      <alignment horizontal="left" vertical="top" wrapText="1"/>
    </xf>
    <xf numFmtId="0" fontId="12" fillId="2" borderId="20" xfId="0" applyFont="1" applyFill="1" applyBorder="1" applyAlignment="1">
      <alignment horizontal="left" vertical="top" wrapText="1"/>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0" fontId="6" fillId="5" borderId="8" xfId="0" applyFont="1" applyFill="1" applyBorder="1" applyAlignment="1" applyProtection="1">
      <alignment horizontal="left" vertical="center" wrapText="1" indent="1"/>
      <protection locked="0"/>
    </xf>
    <xf numFmtId="0" fontId="6" fillId="5" borderId="9" xfId="0" applyFont="1" applyFill="1" applyBorder="1" applyAlignment="1" applyProtection="1">
      <alignment horizontal="left" vertical="center" wrapText="1" indent="1"/>
      <protection locked="0"/>
    </xf>
    <xf numFmtId="0" fontId="6" fillId="5" borderId="10" xfId="0" applyFont="1" applyFill="1" applyBorder="1" applyAlignment="1" applyProtection="1">
      <alignment horizontal="left" vertical="center" wrapText="1" indent="1"/>
      <protection locked="0"/>
    </xf>
    <xf numFmtId="0" fontId="12" fillId="2" borderId="0" xfId="0" applyFont="1" applyFill="1" applyAlignment="1">
      <alignment horizontal="left" vertical="center" indent="1"/>
    </xf>
    <xf numFmtId="0" fontId="21" fillId="5" borderId="5" xfId="0" applyFont="1" applyFill="1" applyBorder="1" applyAlignment="1" applyProtection="1">
      <alignment horizontal="left" vertical="center" wrapText="1" indent="1"/>
      <protection locked="0"/>
    </xf>
    <xf numFmtId="0" fontId="21" fillId="5" borderId="6" xfId="0" applyFont="1" applyFill="1" applyBorder="1" applyAlignment="1" applyProtection="1">
      <alignment horizontal="left" vertical="center" wrapText="1" indent="1"/>
      <protection locked="0"/>
    </xf>
    <xf numFmtId="0" fontId="21" fillId="5" borderId="7" xfId="0" applyFont="1" applyFill="1" applyBorder="1" applyAlignment="1" applyProtection="1">
      <alignment horizontal="left" vertical="center" wrapText="1" indent="1"/>
      <protection locked="0"/>
    </xf>
    <xf numFmtId="0" fontId="21" fillId="5" borderId="8" xfId="0" applyFont="1" applyFill="1" applyBorder="1" applyAlignment="1" applyProtection="1">
      <alignment horizontal="left" vertical="center" wrapText="1" indent="1"/>
      <protection locked="0"/>
    </xf>
    <xf numFmtId="0" fontId="21" fillId="5" borderId="9" xfId="0" applyFont="1" applyFill="1" applyBorder="1" applyAlignment="1" applyProtection="1">
      <alignment horizontal="left" vertical="center" wrapText="1" indent="1"/>
      <protection locked="0"/>
    </xf>
    <xf numFmtId="0" fontId="21" fillId="5" borderId="10" xfId="0" applyFont="1" applyFill="1" applyBorder="1" applyAlignment="1" applyProtection="1">
      <alignment horizontal="left" vertical="center" wrapText="1" indent="1"/>
      <protection locked="0"/>
    </xf>
    <xf numFmtId="0" fontId="5" fillId="2" borderId="0" xfId="0" applyFont="1" applyFill="1" applyAlignment="1">
      <alignment horizontal="left" wrapText="1" indent="1"/>
    </xf>
    <xf numFmtId="0" fontId="12" fillId="2" borderId="0" xfId="0" applyFont="1" applyFill="1" applyAlignment="1">
      <alignment horizontal="left" vertical="top" wrapText="1" indent="1"/>
    </xf>
    <xf numFmtId="0" fontId="12" fillId="2" borderId="0" xfId="0" applyFont="1" applyFill="1" applyAlignment="1">
      <alignment horizontal="left" vertical="center" wrapText="1"/>
    </xf>
    <xf numFmtId="1" fontId="6" fillId="5" borderId="55" xfId="0" applyNumberFormat="1" applyFont="1" applyFill="1" applyBorder="1" applyAlignment="1" applyProtection="1">
      <alignment horizontal="left" vertical="center" wrapText="1" indent="1"/>
      <protection locked="0"/>
    </xf>
    <xf numFmtId="1" fontId="6" fillId="5" borderId="56" xfId="0" applyNumberFormat="1" applyFont="1" applyFill="1" applyBorder="1" applyAlignment="1" applyProtection="1">
      <alignment horizontal="left" vertical="center" wrapText="1" indent="1"/>
      <protection locked="0"/>
    </xf>
    <xf numFmtId="1" fontId="6" fillId="5" borderId="57" xfId="0" applyNumberFormat="1" applyFont="1" applyFill="1" applyBorder="1" applyAlignment="1" applyProtection="1">
      <alignment horizontal="left" vertical="center" wrapText="1" indent="1"/>
      <protection locked="0"/>
    </xf>
    <xf numFmtId="1" fontId="6" fillId="5" borderId="58" xfId="0" applyNumberFormat="1" applyFont="1" applyFill="1" applyBorder="1" applyAlignment="1" applyProtection="1">
      <alignment horizontal="left" vertical="center" wrapText="1" indent="1"/>
      <protection locked="0"/>
    </xf>
    <xf numFmtId="1" fontId="6" fillId="5" borderId="59" xfId="0" applyNumberFormat="1" applyFont="1" applyFill="1" applyBorder="1" applyAlignment="1" applyProtection="1">
      <alignment horizontal="left" vertical="center" wrapText="1" indent="1"/>
      <protection locked="0"/>
    </xf>
    <xf numFmtId="1" fontId="6" fillId="5" borderId="60" xfId="0" applyNumberFormat="1" applyFont="1" applyFill="1" applyBorder="1" applyAlignment="1" applyProtection="1">
      <alignment horizontal="left" vertical="center" wrapText="1" indent="1"/>
      <protection locked="0"/>
    </xf>
    <xf numFmtId="0" fontId="6" fillId="5" borderId="19" xfId="0" applyFont="1" applyFill="1" applyBorder="1" applyAlignment="1" applyProtection="1">
      <alignment horizontal="left" vertical="center" wrapText="1" indent="1"/>
      <protection locked="0"/>
    </xf>
    <xf numFmtId="0" fontId="6" fillId="5" borderId="0" xfId="0" applyFont="1" applyFill="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5" fillId="2" borderId="0" xfId="0" applyFont="1" applyFill="1" applyAlignment="1">
      <alignment horizontal="left" vertical="center" wrapText="1"/>
    </xf>
    <xf numFmtId="0" fontId="96" fillId="21" borderId="0" xfId="0" applyFont="1" applyFill="1" applyAlignment="1">
      <alignment horizontal="left"/>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2" borderId="2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66" fontId="6" fillId="5" borderId="5" xfId="0" applyNumberFormat="1" applyFont="1" applyFill="1" applyBorder="1" applyAlignment="1" applyProtection="1">
      <alignment horizontal="left" vertical="center" indent="1"/>
      <protection locked="0"/>
    </xf>
    <xf numFmtId="166" fontId="6" fillId="5" borderId="6" xfId="0" applyNumberFormat="1" applyFont="1" applyFill="1" applyBorder="1" applyAlignment="1" applyProtection="1">
      <alignment horizontal="left" vertical="center" indent="1"/>
      <protection locked="0"/>
    </xf>
    <xf numFmtId="166" fontId="6" fillId="5" borderId="7" xfId="0" applyNumberFormat="1" applyFont="1" applyFill="1" applyBorder="1" applyAlignment="1" applyProtection="1">
      <alignment horizontal="left" vertical="center" indent="1"/>
      <protection locked="0"/>
    </xf>
    <xf numFmtId="166" fontId="6" fillId="5" borderId="8" xfId="0" applyNumberFormat="1" applyFont="1" applyFill="1" applyBorder="1" applyAlignment="1" applyProtection="1">
      <alignment horizontal="left" vertical="center" indent="1"/>
      <protection locked="0"/>
    </xf>
    <xf numFmtId="166" fontId="6" fillId="5" borderId="9" xfId="0" applyNumberFormat="1" applyFont="1" applyFill="1" applyBorder="1" applyAlignment="1" applyProtection="1">
      <alignment horizontal="left" vertical="center" indent="1"/>
      <protection locked="0"/>
    </xf>
    <xf numFmtId="166" fontId="6" fillId="5" borderId="10" xfId="0" applyNumberFormat="1" applyFont="1" applyFill="1" applyBorder="1" applyAlignment="1" applyProtection="1">
      <alignment horizontal="left" vertical="center" indent="1"/>
      <protection locked="0"/>
    </xf>
    <xf numFmtId="0" fontId="5" fillId="2" borderId="0" xfId="0" applyFont="1" applyFill="1" applyAlignment="1">
      <alignment horizontal="left"/>
    </xf>
    <xf numFmtId="0" fontId="5" fillId="2" borderId="20" xfId="0" applyFont="1" applyFill="1" applyBorder="1" applyAlignment="1">
      <alignment horizontal="left"/>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49" fontId="6" fillId="5" borderId="5" xfId="0" applyNumberFormat="1" applyFont="1" applyFill="1" applyBorder="1" applyAlignment="1" applyProtection="1">
      <alignment horizontal="left" vertical="center" indent="1"/>
      <protection locked="0"/>
    </xf>
    <xf numFmtId="49" fontId="6" fillId="5" borderId="6" xfId="0" applyNumberFormat="1" applyFont="1" applyFill="1" applyBorder="1" applyAlignment="1" applyProtection="1">
      <alignment horizontal="left" vertical="center" indent="1"/>
      <protection locked="0"/>
    </xf>
    <xf numFmtId="49" fontId="6" fillId="5" borderId="7" xfId="0" applyNumberFormat="1" applyFont="1" applyFill="1" applyBorder="1" applyAlignment="1" applyProtection="1">
      <alignment horizontal="left" vertical="center" indent="1"/>
      <protection locked="0"/>
    </xf>
    <xf numFmtId="49" fontId="6" fillId="5" borderId="8" xfId="0" applyNumberFormat="1" applyFont="1" applyFill="1" applyBorder="1" applyAlignment="1" applyProtection="1">
      <alignment horizontal="left" vertical="center" indent="1"/>
      <protection locked="0"/>
    </xf>
    <xf numFmtId="49" fontId="6" fillId="5" borderId="9" xfId="0" applyNumberFormat="1" applyFont="1" applyFill="1" applyBorder="1" applyAlignment="1" applyProtection="1">
      <alignment horizontal="left" vertical="center" indent="1"/>
      <protection locked="0"/>
    </xf>
    <xf numFmtId="49" fontId="6" fillId="5" borderId="10" xfId="0" applyNumberFormat="1" applyFont="1" applyFill="1" applyBorder="1" applyAlignment="1" applyProtection="1">
      <alignment horizontal="left" vertical="center" indent="1"/>
      <protection locked="0"/>
    </xf>
    <xf numFmtId="0" fontId="6" fillId="2" borderId="19" xfId="0" applyFont="1" applyFill="1" applyBorder="1" applyAlignment="1">
      <alignment horizontal="center"/>
    </xf>
    <xf numFmtId="0" fontId="5" fillId="2" borderId="0" xfId="0" applyFont="1" applyFill="1" applyAlignment="1">
      <alignment horizontal="center"/>
    </xf>
    <xf numFmtId="0" fontId="102" fillId="21" borderId="0" xfId="0" applyFont="1" applyFill="1" applyAlignment="1">
      <alignment horizontal="left"/>
    </xf>
    <xf numFmtId="0" fontId="10" fillId="2" borderId="9" xfId="0" applyFont="1" applyFill="1" applyBorder="1" applyAlignment="1">
      <alignment horizontal="center"/>
    </xf>
    <xf numFmtId="0" fontId="6" fillId="2" borderId="0" xfId="0" applyFont="1" applyFill="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5" fillId="2" borderId="20" xfId="0" applyFont="1" applyFill="1" applyBorder="1" applyAlignment="1">
      <alignment horizontal="left" wrapText="1" indent="1"/>
    </xf>
    <xf numFmtId="0" fontId="5" fillId="2" borderId="0" xfId="0" applyFont="1" applyFill="1" applyAlignment="1">
      <alignment horizontal="left" vertical="top" wrapText="1"/>
    </xf>
    <xf numFmtId="0" fontId="8" fillId="2" borderId="0" xfId="0" applyFont="1" applyFill="1" applyAlignment="1">
      <alignment horizontal="left"/>
    </xf>
    <xf numFmtId="0" fontId="12" fillId="2" borderId="20" xfId="0" applyFont="1" applyFill="1" applyBorder="1" applyAlignment="1">
      <alignment horizontal="left" vertical="top" wrapText="1" indent="1"/>
    </xf>
    <xf numFmtId="1" fontId="6" fillId="5" borderId="5" xfId="0" applyNumberFormat="1" applyFont="1" applyFill="1" applyBorder="1" applyAlignment="1" applyProtection="1">
      <alignment horizontal="center" vertical="center" wrapText="1"/>
      <protection locked="0"/>
    </xf>
    <xf numFmtId="1" fontId="6" fillId="5" borderId="6" xfId="0" applyNumberFormat="1" applyFont="1" applyFill="1" applyBorder="1" applyAlignment="1" applyProtection="1">
      <alignment horizontal="center" vertical="center" wrapText="1"/>
      <protection locked="0"/>
    </xf>
    <xf numFmtId="1" fontId="6" fillId="5" borderId="7" xfId="0" applyNumberFormat="1" applyFont="1" applyFill="1" applyBorder="1" applyAlignment="1" applyProtection="1">
      <alignment horizontal="center" vertical="center" wrapText="1"/>
      <protection locked="0"/>
    </xf>
    <xf numFmtId="1" fontId="6" fillId="5" borderId="8" xfId="0" applyNumberFormat="1" applyFont="1" applyFill="1" applyBorder="1" applyAlignment="1" applyProtection="1">
      <alignment horizontal="center" vertical="center" wrapText="1"/>
      <protection locked="0"/>
    </xf>
    <xf numFmtId="1" fontId="6" fillId="5" borderId="9" xfId="0" applyNumberFormat="1" applyFont="1" applyFill="1" applyBorder="1" applyAlignment="1" applyProtection="1">
      <alignment horizontal="center" vertical="center" wrapText="1"/>
      <protection locked="0"/>
    </xf>
    <xf numFmtId="1" fontId="6" fillId="5" borderId="10" xfId="0" applyNumberFormat="1" applyFont="1" applyFill="1" applyBorder="1" applyAlignment="1" applyProtection="1">
      <alignment horizontal="center" vertical="center" wrapText="1"/>
      <protection locked="0"/>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26" fillId="4" borderId="37" xfId="0" applyFont="1" applyFill="1" applyBorder="1" applyAlignment="1">
      <alignment horizontal="center"/>
    </xf>
    <xf numFmtId="0" fontId="26" fillId="4" borderId="38" xfId="0" applyFont="1" applyFill="1" applyBorder="1" applyAlignment="1">
      <alignment horizontal="center"/>
    </xf>
    <xf numFmtId="0" fontId="26" fillId="4" borderId="39" xfId="0" applyFont="1" applyFill="1" applyBorder="1" applyAlignment="1">
      <alignment horizontal="center"/>
    </xf>
    <xf numFmtId="0" fontId="16" fillId="2" borderId="0" xfId="0" applyFont="1" applyFill="1" applyAlignment="1">
      <alignment horizontal="left" wrapText="1"/>
    </xf>
    <xf numFmtId="0" fontId="31" fillId="2" borderId="0" xfId="0" applyFont="1" applyFill="1" applyAlignment="1">
      <alignment horizontal="left" wrapText="1"/>
    </xf>
    <xf numFmtId="0" fontId="16" fillId="2" borderId="0" xfId="0" applyFont="1" applyFill="1" applyAlignment="1">
      <alignment horizontal="left" vertical="top" wrapText="1"/>
    </xf>
    <xf numFmtId="0" fontId="16" fillId="9" borderId="0" xfId="0" applyFont="1" applyFill="1" applyAlignment="1">
      <alignment horizontal="center" vertical="top" wrapText="1"/>
    </xf>
    <xf numFmtId="0" fontId="5" fillId="9" borderId="0" xfId="0" applyFont="1" applyFill="1" applyAlignment="1">
      <alignment horizontal="center" wrapText="1"/>
    </xf>
    <xf numFmtId="0" fontId="16" fillId="2" borderId="0" xfId="0" applyFont="1" applyFill="1" applyAlignment="1">
      <alignment horizontal="left" vertical="top" wrapText="1" indent="1"/>
    </xf>
    <xf numFmtId="0" fontId="113" fillId="21" borderId="0" xfId="0" applyFont="1" applyFill="1" applyAlignment="1">
      <alignment horizontal="left" vertical="top"/>
    </xf>
    <xf numFmtId="0" fontId="23" fillId="4" borderId="0" xfId="0" applyFont="1" applyFill="1" applyAlignment="1">
      <alignment horizontal="center" vertical="center"/>
    </xf>
    <xf numFmtId="0" fontId="16" fillId="7" borderId="127" xfId="0" applyFont="1" applyFill="1" applyBorder="1" applyAlignment="1" applyProtection="1">
      <alignment horizontal="center" vertical="top" wrapText="1"/>
      <protection locked="0"/>
    </xf>
    <xf numFmtId="0" fontId="16" fillId="7" borderId="9" xfId="0" applyFont="1" applyFill="1" applyBorder="1" applyAlignment="1" applyProtection="1">
      <alignment horizontal="center" vertical="top" wrapText="1"/>
      <protection locked="0"/>
    </xf>
    <xf numFmtId="0" fontId="16" fillId="7" borderId="10" xfId="0" applyFont="1" applyFill="1" applyBorder="1" applyAlignment="1" applyProtection="1">
      <alignment horizontal="center" vertical="top" wrapText="1"/>
      <protection locked="0"/>
    </xf>
    <xf numFmtId="0" fontId="16" fillId="7" borderId="129" xfId="0" applyFont="1" applyFill="1" applyBorder="1" applyAlignment="1" applyProtection="1">
      <alignment horizontal="center" vertical="top" wrapText="1"/>
      <protection locked="0"/>
    </xf>
    <xf numFmtId="0" fontId="16" fillId="7" borderId="0" xfId="0" applyFont="1" applyFill="1" applyAlignment="1" applyProtection="1">
      <alignment horizontal="center" vertical="top" wrapText="1"/>
      <protection locked="0"/>
    </xf>
    <xf numFmtId="166" fontId="24" fillId="5" borderId="120" xfId="0" applyNumberFormat="1" applyFont="1" applyFill="1" applyBorder="1" applyAlignment="1" applyProtection="1">
      <alignment horizontal="center" vertical="center" wrapText="1"/>
      <protection locked="0"/>
    </xf>
    <xf numFmtId="166" fontId="24" fillId="5" borderId="118" xfId="0" applyNumberFormat="1" applyFont="1" applyFill="1" applyBorder="1" applyAlignment="1" applyProtection="1">
      <alignment horizontal="center" vertical="center" wrapText="1"/>
      <protection locked="0"/>
    </xf>
    <xf numFmtId="166" fontId="24" fillId="5" borderId="119" xfId="0" applyNumberFormat="1" applyFont="1" applyFill="1" applyBorder="1" applyAlignment="1" applyProtection="1">
      <alignment horizontal="center" vertical="center" wrapText="1"/>
      <protection locked="0"/>
    </xf>
    <xf numFmtId="166" fontId="24" fillId="5" borderId="8" xfId="0" applyNumberFormat="1" applyFont="1" applyFill="1" applyBorder="1" applyAlignment="1" applyProtection="1">
      <alignment horizontal="center" vertical="center" wrapText="1"/>
      <protection locked="0"/>
    </xf>
    <xf numFmtId="166" fontId="24" fillId="5" borderId="9" xfId="0" applyNumberFormat="1" applyFont="1" applyFill="1" applyBorder="1" applyAlignment="1" applyProtection="1">
      <alignment horizontal="center" vertical="center" wrapText="1"/>
      <protection locked="0"/>
    </xf>
    <xf numFmtId="166" fontId="24" fillId="5" borderId="10" xfId="0" applyNumberFormat="1" applyFont="1" applyFill="1" applyBorder="1" applyAlignment="1" applyProtection="1">
      <alignment horizontal="center" vertical="center" wrapText="1"/>
      <protection locked="0"/>
    </xf>
    <xf numFmtId="166" fontId="24" fillId="5" borderId="5" xfId="0" applyNumberFormat="1" applyFont="1" applyFill="1" applyBorder="1" applyAlignment="1" applyProtection="1">
      <alignment horizontal="center" vertical="center" wrapText="1"/>
      <protection locked="0"/>
    </xf>
    <xf numFmtId="166" fontId="24" fillId="5" borderId="6" xfId="0" applyNumberFormat="1" applyFont="1" applyFill="1" applyBorder="1" applyAlignment="1" applyProtection="1">
      <alignment horizontal="center" vertical="center" wrapText="1"/>
      <protection locked="0"/>
    </xf>
    <xf numFmtId="166" fontId="24" fillId="5" borderId="7" xfId="0" applyNumberFormat="1" applyFont="1" applyFill="1" applyBorder="1" applyAlignment="1" applyProtection="1">
      <alignment horizontal="center" vertical="center" wrapText="1"/>
      <protection locked="0"/>
    </xf>
    <xf numFmtId="0" fontId="74" fillId="5" borderId="132" xfId="1" applyFont="1" applyFill="1" applyBorder="1" applyAlignment="1" applyProtection="1">
      <alignment horizontal="center" wrapText="1"/>
      <protection locked="0"/>
    </xf>
    <xf numFmtId="0" fontId="74" fillId="5" borderId="6" xfId="1" applyFont="1" applyFill="1" applyBorder="1" applyAlignment="1" applyProtection="1">
      <alignment horizontal="center" wrapText="1"/>
      <protection locked="0"/>
    </xf>
    <xf numFmtId="0" fontId="74" fillId="7" borderId="132" xfId="1" applyFont="1" applyFill="1" applyBorder="1" applyAlignment="1" applyProtection="1">
      <alignment horizontal="center" wrapText="1"/>
      <protection locked="0"/>
    </xf>
    <xf numFmtId="0" fontId="74" fillId="7" borderId="6" xfId="1" applyFont="1" applyFill="1" applyBorder="1" applyAlignment="1" applyProtection="1">
      <alignment horizontal="center" wrapText="1"/>
      <protection locked="0"/>
    </xf>
    <xf numFmtId="0" fontId="16" fillId="5" borderId="127" xfId="0" applyFont="1" applyFill="1" applyBorder="1" applyAlignment="1" applyProtection="1">
      <alignment horizontal="center" vertical="top" wrapText="1"/>
      <protection locked="0"/>
    </xf>
    <xf numFmtId="0" fontId="16" fillId="5" borderId="9" xfId="0" applyFont="1" applyFill="1" applyBorder="1" applyAlignment="1" applyProtection="1">
      <alignment horizontal="center" vertical="top" wrapText="1"/>
      <protection locked="0"/>
    </xf>
    <xf numFmtId="0" fontId="16" fillId="5" borderId="10" xfId="0" applyFont="1" applyFill="1" applyBorder="1" applyAlignment="1" applyProtection="1">
      <alignment horizontal="center" vertical="top" wrapText="1"/>
      <protection locked="0"/>
    </xf>
    <xf numFmtId="0" fontId="5" fillId="4" borderId="120" xfId="0" applyFont="1" applyFill="1" applyBorder="1" applyAlignment="1">
      <alignment horizontal="center"/>
    </xf>
    <xf numFmtId="0" fontId="5" fillId="4" borderId="118" xfId="0" applyFont="1" applyFill="1" applyBorder="1" applyAlignment="1">
      <alignment horizontal="center"/>
    </xf>
    <xf numFmtId="0" fontId="5" fillId="4" borderId="119" xfId="0" applyFont="1" applyFill="1" applyBorder="1" applyAlignment="1">
      <alignment horizontal="center"/>
    </xf>
    <xf numFmtId="0" fontId="18" fillId="21" borderId="0" xfId="0" applyFont="1" applyFill="1" applyAlignment="1">
      <alignment horizontal="center"/>
    </xf>
    <xf numFmtId="0" fontId="32" fillId="21" borderId="0" xfId="0" applyFont="1" applyFill="1" applyAlignment="1">
      <alignment horizontal="center" vertical="center"/>
    </xf>
    <xf numFmtId="49" fontId="24" fillId="5" borderId="120" xfId="0" applyNumberFormat="1" applyFont="1" applyFill="1" applyBorder="1" applyAlignment="1" applyProtection="1">
      <alignment horizontal="center" vertical="center" wrapText="1"/>
      <protection locked="0"/>
    </xf>
    <xf numFmtId="49" fontId="24" fillId="5" borderId="118" xfId="0" applyNumberFormat="1" applyFont="1" applyFill="1" applyBorder="1" applyAlignment="1" applyProtection="1">
      <alignment horizontal="center" vertical="center" wrapText="1"/>
      <protection locked="0"/>
    </xf>
    <xf numFmtId="49" fontId="24" fillId="5" borderId="119" xfId="0" applyNumberFormat="1" applyFont="1" applyFill="1" applyBorder="1" applyAlignment="1" applyProtection="1">
      <alignment horizontal="center" vertical="center" wrapText="1"/>
      <protection locked="0"/>
    </xf>
    <xf numFmtId="49" fontId="24" fillId="5" borderId="19" xfId="0" applyNumberFormat="1" applyFont="1" applyFill="1" applyBorder="1" applyAlignment="1" applyProtection="1">
      <alignment horizontal="center" vertical="center" wrapText="1"/>
      <protection locked="0"/>
    </xf>
    <xf numFmtId="49" fontId="24" fillId="5" borderId="0" xfId="0" applyNumberFormat="1" applyFont="1" applyFill="1" applyAlignment="1" applyProtection="1">
      <alignment horizontal="center" vertical="center" wrapText="1"/>
      <protection locked="0"/>
    </xf>
    <xf numFmtId="49" fontId="24" fillId="5" borderId="20" xfId="0" applyNumberFormat="1" applyFont="1" applyFill="1" applyBorder="1" applyAlignment="1" applyProtection="1">
      <alignment horizontal="center" vertical="center" wrapText="1"/>
      <protection locked="0"/>
    </xf>
    <xf numFmtId="0" fontId="5" fillId="4" borderId="120" xfId="0" applyFont="1" applyFill="1" applyBorder="1" applyAlignment="1">
      <alignment horizontal="center" wrapText="1"/>
    </xf>
    <xf numFmtId="0" fontId="5" fillId="4" borderId="118" xfId="0" applyFont="1" applyFill="1" applyBorder="1" applyAlignment="1">
      <alignment horizontal="center" wrapText="1"/>
    </xf>
    <xf numFmtId="0" fontId="5" fillId="4" borderId="119" xfId="0" applyFont="1" applyFill="1" applyBorder="1" applyAlignment="1">
      <alignment horizontal="center" wrapText="1"/>
    </xf>
    <xf numFmtId="0" fontId="36" fillId="4" borderId="125" xfId="0" applyFont="1" applyFill="1" applyBorder="1" applyAlignment="1">
      <alignment horizontal="center" vertical="top"/>
    </xf>
    <xf numFmtId="0" fontId="36" fillId="4" borderId="123" xfId="0" applyFont="1" applyFill="1" applyBorder="1" applyAlignment="1">
      <alignment horizontal="center" vertical="top"/>
    </xf>
    <xf numFmtId="0" fontId="36" fillId="4" borderId="126" xfId="0" applyFont="1" applyFill="1" applyBorder="1" applyAlignment="1">
      <alignment horizontal="center" vertical="top"/>
    </xf>
    <xf numFmtId="0" fontId="5" fillId="4" borderId="121" xfId="0" applyFont="1" applyFill="1" applyBorder="1" applyAlignment="1">
      <alignment horizontal="center"/>
    </xf>
    <xf numFmtId="0" fontId="36" fillId="4" borderId="122" xfId="0" applyFont="1" applyFill="1" applyBorder="1" applyAlignment="1">
      <alignment horizontal="center" vertical="top"/>
    </xf>
    <xf numFmtId="0" fontId="36" fillId="4" borderId="124" xfId="0" applyFont="1" applyFill="1" applyBorder="1" applyAlignment="1">
      <alignment horizontal="center" vertical="top"/>
    </xf>
    <xf numFmtId="0" fontId="47" fillId="21" borderId="0" xfId="0" applyFont="1" applyFill="1" applyAlignment="1">
      <alignment horizontal="center" vertical="top"/>
    </xf>
    <xf numFmtId="49" fontId="6" fillId="11" borderId="5" xfId="0" applyNumberFormat="1" applyFont="1" applyFill="1" applyBorder="1" applyAlignment="1" applyProtection="1">
      <alignment horizontal="left" vertical="center" wrapText="1" indent="1"/>
      <protection locked="0"/>
    </xf>
    <xf numFmtId="49" fontId="6" fillId="11" borderId="6" xfId="0" applyNumberFormat="1" applyFont="1" applyFill="1" applyBorder="1" applyAlignment="1" applyProtection="1">
      <alignment horizontal="left" vertical="center" wrapText="1" indent="1"/>
      <protection locked="0"/>
    </xf>
    <xf numFmtId="49" fontId="6" fillId="11" borderId="7" xfId="0" applyNumberFormat="1" applyFont="1" applyFill="1" applyBorder="1" applyAlignment="1" applyProtection="1">
      <alignment horizontal="left" vertical="center" wrapText="1" indent="1"/>
      <protection locked="0"/>
    </xf>
    <xf numFmtId="49" fontId="6" fillId="11" borderId="8" xfId="0" applyNumberFormat="1" applyFont="1" applyFill="1" applyBorder="1" applyAlignment="1" applyProtection="1">
      <alignment horizontal="left" vertical="center" wrapText="1" indent="1"/>
      <protection locked="0"/>
    </xf>
    <xf numFmtId="49" fontId="6" fillId="11" borderId="9" xfId="0" applyNumberFormat="1" applyFont="1" applyFill="1" applyBorder="1" applyAlignment="1" applyProtection="1">
      <alignment horizontal="left" vertical="center" wrapText="1" indent="1"/>
      <protection locked="0"/>
    </xf>
    <xf numFmtId="49" fontId="6" fillId="11" borderId="10" xfId="0" applyNumberFormat="1" applyFont="1" applyFill="1" applyBorder="1" applyAlignment="1" applyProtection="1">
      <alignment horizontal="left" vertical="center" wrapText="1" indent="1"/>
      <protection locked="0"/>
    </xf>
    <xf numFmtId="0" fontId="4" fillId="7" borderId="129" xfId="1" applyFill="1" applyBorder="1" applyAlignment="1" applyProtection="1">
      <alignment horizontal="center" wrapText="1"/>
      <protection locked="0"/>
    </xf>
    <xf numFmtId="0" fontId="4" fillId="7" borderId="0" xfId="1" applyFill="1" applyBorder="1" applyAlignment="1" applyProtection="1">
      <alignment horizontal="center" wrapText="1"/>
      <protection locked="0"/>
    </xf>
    <xf numFmtId="0" fontId="74" fillId="7" borderId="129" xfId="1" applyFont="1" applyFill="1" applyBorder="1" applyAlignment="1" applyProtection="1">
      <alignment horizontal="center" wrapText="1"/>
      <protection locked="0"/>
    </xf>
    <xf numFmtId="0" fontId="74" fillId="7" borderId="0" xfId="1" applyFont="1" applyFill="1" applyBorder="1" applyAlignment="1" applyProtection="1">
      <alignment horizontal="center" wrapText="1"/>
      <protection locked="0"/>
    </xf>
    <xf numFmtId="0" fontId="4" fillId="5" borderId="132" xfId="1" applyFill="1" applyBorder="1" applyAlignment="1" applyProtection="1">
      <alignment horizontal="center" wrapText="1"/>
      <protection locked="0"/>
    </xf>
    <xf numFmtId="0" fontId="4" fillId="5" borderId="6" xfId="1" applyFill="1" applyBorder="1" applyAlignment="1" applyProtection="1">
      <alignment horizontal="center" wrapText="1"/>
      <protection locked="0"/>
    </xf>
    <xf numFmtId="166" fontId="24" fillId="7" borderId="5" xfId="0" applyNumberFormat="1" applyFont="1" applyFill="1" applyBorder="1" applyAlignment="1" applyProtection="1">
      <alignment horizontal="center" vertical="center" wrapText="1"/>
      <protection locked="0"/>
    </xf>
    <xf numFmtId="166" fontId="24" fillId="7" borderId="6" xfId="0" applyNumberFormat="1" applyFont="1" applyFill="1" applyBorder="1" applyAlignment="1" applyProtection="1">
      <alignment horizontal="center" vertical="center" wrapText="1"/>
      <protection locked="0"/>
    </xf>
    <xf numFmtId="166" fontId="24" fillId="7" borderId="7" xfId="0" applyNumberFormat="1" applyFont="1" applyFill="1" applyBorder="1" applyAlignment="1" applyProtection="1">
      <alignment horizontal="center" vertical="center" wrapText="1"/>
      <protection locked="0"/>
    </xf>
    <xf numFmtId="166" fontId="24" fillId="7" borderId="8" xfId="0" applyNumberFormat="1" applyFont="1" applyFill="1" applyBorder="1" applyAlignment="1" applyProtection="1">
      <alignment horizontal="center" vertical="center" wrapText="1"/>
      <protection locked="0"/>
    </xf>
    <xf numFmtId="166" fontId="24" fillId="7" borderId="9" xfId="0" applyNumberFormat="1" applyFont="1" applyFill="1" applyBorder="1" applyAlignment="1" applyProtection="1">
      <alignment horizontal="center" vertical="center" wrapText="1"/>
      <protection locked="0"/>
    </xf>
    <xf numFmtId="166" fontId="24" fillId="7" borderId="10" xfId="0" applyNumberFormat="1" applyFont="1" applyFill="1" applyBorder="1" applyAlignment="1" applyProtection="1">
      <alignment horizontal="center" vertical="center" wrapText="1"/>
      <protection locked="0"/>
    </xf>
    <xf numFmtId="0" fontId="5" fillId="4" borderId="117" xfId="0" applyFont="1" applyFill="1" applyBorder="1" applyAlignment="1">
      <alignment horizontal="center"/>
    </xf>
    <xf numFmtId="0" fontId="98" fillId="21" borderId="0" xfId="0" applyFont="1" applyFill="1" applyAlignment="1">
      <alignment horizontal="center"/>
    </xf>
    <xf numFmtId="49" fontId="24" fillId="7" borderId="5" xfId="0" applyNumberFormat="1" applyFont="1" applyFill="1" applyBorder="1" applyAlignment="1" applyProtection="1">
      <alignment horizontal="center" vertical="center" wrapText="1"/>
      <protection locked="0"/>
    </xf>
    <xf numFmtId="49" fontId="24" fillId="7" borderId="6" xfId="0" applyNumberFormat="1" applyFont="1" applyFill="1" applyBorder="1" applyAlignment="1" applyProtection="1">
      <alignment horizontal="center" vertical="center" wrapText="1"/>
      <protection locked="0"/>
    </xf>
    <xf numFmtId="49" fontId="24" fillId="7" borderId="130" xfId="0" applyNumberFormat="1" applyFont="1" applyFill="1" applyBorder="1" applyAlignment="1" applyProtection="1">
      <alignment horizontal="center" vertical="center" wrapText="1"/>
      <protection locked="0"/>
    </xf>
    <xf numFmtId="49" fontId="24" fillId="7" borderId="8" xfId="0" applyNumberFormat="1" applyFont="1" applyFill="1" applyBorder="1" applyAlignment="1" applyProtection="1">
      <alignment horizontal="center" vertical="center" wrapText="1"/>
      <protection locked="0"/>
    </xf>
    <xf numFmtId="49" fontId="24" fillId="7" borderId="9" xfId="0" applyNumberFormat="1" applyFont="1" applyFill="1" applyBorder="1" applyAlignment="1" applyProtection="1">
      <alignment horizontal="center" vertical="center" wrapText="1"/>
      <protection locked="0"/>
    </xf>
    <xf numFmtId="49" fontId="24" fillId="7" borderId="131" xfId="0" applyNumberFormat="1" applyFont="1" applyFill="1" applyBorder="1" applyAlignment="1" applyProtection="1">
      <alignment horizontal="center" vertical="center" wrapText="1"/>
      <protection locked="0"/>
    </xf>
    <xf numFmtId="49" fontId="48" fillId="7" borderId="5" xfId="0" applyNumberFormat="1" applyFont="1" applyFill="1" applyBorder="1" applyAlignment="1" applyProtection="1">
      <alignment horizontal="center" vertical="center" wrapText="1"/>
      <protection locked="0"/>
    </xf>
    <xf numFmtId="49" fontId="48" fillId="7" borderId="6" xfId="0" applyNumberFormat="1" applyFont="1" applyFill="1" applyBorder="1" applyAlignment="1" applyProtection="1">
      <alignment horizontal="center" vertical="center" wrapText="1"/>
      <protection locked="0"/>
    </xf>
    <xf numFmtId="49" fontId="48" fillId="7" borderId="130" xfId="0" applyNumberFormat="1" applyFont="1" applyFill="1" applyBorder="1" applyAlignment="1" applyProtection="1">
      <alignment horizontal="center" vertical="center" wrapText="1"/>
      <protection locked="0"/>
    </xf>
    <xf numFmtId="49" fontId="48" fillId="7" borderId="8" xfId="0" applyNumberFormat="1" applyFont="1" applyFill="1" applyBorder="1" applyAlignment="1" applyProtection="1">
      <alignment horizontal="center" vertical="center" wrapText="1"/>
      <protection locked="0"/>
    </xf>
    <xf numFmtId="49" fontId="48" fillId="7" borderId="9" xfId="0" applyNumberFormat="1" applyFont="1" applyFill="1" applyBorder="1" applyAlignment="1" applyProtection="1">
      <alignment horizontal="center" vertical="center" wrapText="1"/>
      <protection locked="0"/>
    </xf>
    <xf numFmtId="49" fontId="48" fillId="7" borderId="131" xfId="0" applyNumberFormat="1" applyFont="1" applyFill="1" applyBorder="1" applyAlignment="1" applyProtection="1">
      <alignment horizontal="center" vertical="center" wrapText="1"/>
      <protection locked="0"/>
    </xf>
    <xf numFmtId="0" fontId="36" fillId="4" borderId="125" xfId="0" applyFont="1" applyFill="1" applyBorder="1" applyAlignment="1">
      <alignment horizontal="center" vertical="top" wrapText="1"/>
    </xf>
    <xf numFmtId="0" fontId="36" fillId="4" borderId="123" xfId="0" applyFont="1" applyFill="1" applyBorder="1" applyAlignment="1">
      <alignment horizontal="center" vertical="top" wrapText="1"/>
    </xf>
    <xf numFmtId="0" fontId="36" fillId="4" borderId="124" xfId="0" applyFont="1" applyFill="1" applyBorder="1" applyAlignment="1">
      <alignment horizontal="center" vertical="top" wrapText="1"/>
    </xf>
    <xf numFmtId="49" fontId="24" fillId="7" borderId="7" xfId="0" applyNumberFormat="1" applyFont="1" applyFill="1" applyBorder="1" applyAlignment="1" applyProtection="1">
      <alignment horizontal="center" vertical="center" wrapText="1"/>
      <protection locked="0"/>
    </xf>
    <xf numFmtId="49" fontId="24" fillId="7" borderId="10" xfId="0" applyNumberFormat="1" applyFont="1" applyFill="1" applyBorder="1" applyAlignment="1" applyProtection="1">
      <alignment horizontal="center" vertical="center" wrapText="1"/>
      <protection locked="0"/>
    </xf>
    <xf numFmtId="49" fontId="24" fillId="5" borderId="121" xfId="0" applyNumberFormat="1" applyFont="1" applyFill="1" applyBorder="1" applyAlignment="1" applyProtection="1">
      <alignment horizontal="center" vertical="center" wrapText="1"/>
      <protection locked="0"/>
    </xf>
    <xf numFmtId="49" fontId="24" fillId="5" borderId="128" xfId="0" applyNumberFormat="1" applyFont="1" applyFill="1" applyBorder="1" applyAlignment="1" applyProtection="1">
      <alignment horizontal="center" vertical="center" wrapText="1"/>
      <protection locked="0"/>
    </xf>
    <xf numFmtId="49" fontId="48" fillId="5" borderId="19" xfId="0" applyNumberFormat="1" applyFont="1" applyFill="1" applyBorder="1" applyAlignment="1" applyProtection="1">
      <alignment horizontal="center" vertical="center" wrapText="1"/>
      <protection locked="0"/>
    </xf>
    <xf numFmtId="49" fontId="48" fillId="5" borderId="0" xfId="0" applyNumberFormat="1" applyFont="1" applyFill="1" applyAlignment="1" applyProtection="1">
      <alignment horizontal="center" vertical="center" wrapText="1"/>
      <protection locked="0"/>
    </xf>
    <xf numFmtId="49" fontId="48" fillId="5" borderId="128" xfId="0" applyNumberFormat="1" applyFont="1" applyFill="1" applyBorder="1" applyAlignment="1" applyProtection="1">
      <alignment horizontal="center" vertical="center" wrapText="1"/>
      <protection locked="0"/>
    </xf>
    <xf numFmtId="0" fontId="74" fillId="5" borderId="117" xfId="1" applyFont="1" applyFill="1" applyBorder="1" applyAlignment="1" applyProtection="1">
      <alignment horizontal="center" wrapText="1"/>
      <protection locked="0"/>
    </xf>
    <xf numFmtId="0" fontId="74" fillId="5" borderId="118" xfId="1" applyFont="1" applyFill="1" applyBorder="1" applyAlignment="1" applyProtection="1">
      <alignment horizontal="center" wrapText="1"/>
      <protection locked="0"/>
    </xf>
    <xf numFmtId="166" fontId="24" fillId="7" borderId="19" xfId="0" applyNumberFormat="1" applyFont="1" applyFill="1" applyBorder="1" applyAlignment="1" applyProtection="1">
      <alignment horizontal="center" vertical="center" wrapText="1"/>
      <protection locked="0"/>
    </xf>
    <xf numFmtId="166" fontId="24" fillId="7" borderId="0" xfId="0" applyNumberFormat="1" applyFont="1" applyFill="1" applyAlignment="1" applyProtection="1">
      <alignment horizontal="center" vertical="center" wrapText="1"/>
      <protection locked="0"/>
    </xf>
    <xf numFmtId="166" fontId="24" fillId="7" borderId="20" xfId="0" applyNumberFormat="1" applyFont="1" applyFill="1" applyBorder="1" applyAlignment="1" applyProtection="1">
      <alignment horizontal="center" vertical="center" wrapText="1"/>
      <protection locked="0"/>
    </xf>
    <xf numFmtId="49" fontId="24" fillId="7" borderId="19" xfId="0" applyNumberFormat="1" applyFont="1" applyFill="1" applyBorder="1" applyAlignment="1" applyProtection="1">
      <alignment horizontal="center" vertical="center" wrapText="1"/>
      <protection locked="0"/>
    </xf>
    <xf numFmtId="49" fontId="24" fillId="7" borderId="0" xfId="0" applyNumberFormat="1" applyFont="1" applyFill="1" applyAlignment="1" applyProtection="1">
      <alignment horizontal="center" vertical="center" wrapText="1"/>
      <protection locked="0"/>
    </xf>
    <xf numFmtId="49" fontId="24" fillId="7" borderId="20" xfId="0" applyNumberFormat="1" applyFont="1" applyFill="1" applyBorder="1" applyAlignment="1" applyProtection="1">
      <alignment horizontal="center" vertical="center" wrapText="1"/>
      <protection locked="0"/>
    </xf>
    <xf numFmtId="0" fontId="5" fillId="2" borderId="0" xfId="0" applyFont="1" applyFill="1" applyAlignment="1">
      <alignment horizontal="right" wrapText="1" indent="1"/>
    </xf>
    <xf numFmtId="0" fontId="5" fillId="2" borderId="20" xfId="0" applyFont="1" applyFill="1" applyBorder="1" applyAlignment="1">
      <alignment horizontal="right" wrapText="1" indent="1"/>
    </xf>
    <xf numFmtId="0" fontId="16" fillId="2" borderId="0" xfId="0" applyFont="1" applyFill="1" applyAlignment="1">
      <alignment horizontal="right" vertical="top" indent="1"/>
    </xf>
    <xf numFmtId="0" fontId="16" fillId="2" borderId="20" xfId="0" applyFont="1" applyFill="1" applyBorder="1" applyAlignment="1">
      <alignment horizontal="right" vertical="top" indent="1"/>
    </xf>
    <xf numFmtId="0" fontId="6" fillId="5" borderId="19" xfId="0" applyFont="1" applyFill="1" applyBorder="1" applyAlignment="1" applyProtection="1">
      <alignment horizontal="left" vertical="top" wrapText="1" indent="1"/>
      <protection locked="0"/>
    </xf>
    <xf numFmtId="0" fontId="6" fillId="5" borderId="0" xfId="0" applyFont="1" applyFill="1" applyAlignment="1" applyProtection="1">
      <alignment horizontal="left" vertical="top" wrapText="1" indent="1"/>
      <protection locked="0"/>
    </xf>
    <xf numFmtId="0" fontId="6" fillId="5" borderId="20" xfId="0" applyFont="1" applyFill="1" applyBorder="1" applyAlignment="1" applyProtection="1">
      <alignment horizontal="left" vertical="top" wrapText="1" indent="1"/>
      <protection locked="0"/>
    </xf>
    <xf numFmtId="49" fontId="24" fillId="7" borderId="128" xfId="0" applyNumberFormat="1" applyFont="1" applyFill="1" applyBorder="1" applyAlignment="1" applyProtection="1">
      <alignment horizontal="center" vertical="center" wrapText="1"/>
      <protection locked="0"/>
    </xf>
    <xf numFmtId="0" fontId="16" fillId="5" borderId="122" xfId="0" applyFont="1" applyFill="1" applyBorder="1" applyAlignment="1" applyProtection="1">
      <alignment horizontal="center" vertical="top" wrapText="1"/>
      <protection locked="0"/>
    </xf>
    <xf numFmtId="0" fontId="16" fillId="5" borderId="123" xfId="0" applyFont="1" applyFill="1" applyBorder="1" applyAlignment="1" applyProtection="1">
      <alignment horizontal="center" vertical="top" wrapText="1"/>
      <protection locked="0"/>
    </xf>
    <xf numFmtId="166" fontId="24" fillId="5" borderId="125" xfId="0" applyNumberFormat="1" applyFont="1" applyFill="1" applyBorder="1" applyAlignment="1" applyProtection="1">
      <alignment horizontal="center" vertical="center" wrapText="1"/>
      <protection locked="0"/>
    </xf>
    <xf numFmtId="166" fontId="24" fillId="5" borderId="123" xfId="0" applyNumberFormat="1" applyFont="1" applyFill="1" applyBorder="1" applyAlignment="1" applyProtection="1">
      <alignment horizontal="center" vertical="center" wrapText="1"/>
      <protection locked="0"/>
    </xf>
    <xf numFmtId="166" fontId="24" fillId="5" borderId="124" xfId="0" applyNumberFormat="1" applyFont="1" applyFill="1" applyBorder="1" applyAlignment="1" applyProtection="1">
      <alignment horizontal="center" vertical="center" wrapText="1"/>
      <protection locked="0"/>
    </xf>
    <xf numFmtId="49" fontId="24" fillId="5" borderId="5" xfId="0" applyNumberFormat="1" applyFont="1" applyFill="1" applyBorder="1" applyAlignment="1" applyProtection="1">
      <alignment horizontal="center" vertical="center" wrapText="1"/>
      <protection locked="0"/>
    </xf>
    <xf numFmtId="49" fontId="24" fillId="5" borderId="6" xfId="0" applyNumberFormat="1" applyFont="1" applyFill="1" applyBorder="1" applyAlignment="1" applyProtection="1">
      <alignment horizontal="center" vertical="center" wrapText="1"/>
      <protection locked="0"/>
    </xf>
    <xf numFmtId="49" fontId="24" fillId="5" borderId="7" xfId="0" applyNumberFormat="1" applyFont="1" applyFill="1" applyBorder="1" applyAlignment="1" applyProtection="1">
      <alignment horizontal="center" vertical="center" wrapText="1"/>
      <protection locked="0"/>
    </xf>
    <xf numFmtId="49" fontId="24" fillId="5" borderId="125" xfId="0" applyNumberFormat="1" applyFont="1" applyFill="1" applyBorder="1" applyAlignment="1" applyProtection="1">
      <alignment horizontal="center" vertical="center" wrapText="1"/>
      <protection locked="0"/>
    </xf>
    <xf numFmtId="49" fontId="24" fillId="5" borderId="123" xfId="0" applyNumberFormat="1" applyFont="1" applyFill="1" applyBorder="1" applyAlignment="1" applyProtection="1">
      <alignment horizontal="center" vertical="center" wrapText="1"/>
      <protection locked="0"/>
    </xf>
    <xf numFmtId="49" fontId="24" fillId="5" borderId="124" xfId="0" applyNumberFormat="1" applyFont="1" applyFill="1" applyBorder="1" applyAlignment="1" applyProtection="1">
      <alignment horizontal="center" vertical="center" wrapText="1"/>
      <protection locked="0"/>
    </xf>
    <xf numFmtId="49" fontId="24" fillId="5" borderId="130" xfId="0" applyNumberFormat="1" applyFont="1" applyFill="1" applyBorder="1" applyAlignment="1" applyProtection="1">
      <alignment horizontal="center" vertical="center" wrapText="1"/>
      <protection locked="0"/>
    </xf>
    <xf numFmtId="49" fontId="24" fillId="5" borderId="126" xfId="0" applyNumberFormat="1" applyFont="1" applyFill="1" applyBorder="1" applyAlignment="1" applyProtection="1">
      <alignment horizontal="center" vertical="center" wrapText="1"/>
      <protection locked="0"/>
    </xf>
    <xf numFmtId="0" fontId="6" fillId="10" borderId="134" xfId="0" applyFont="1" applyFill="1" applyBorder="1" applyAlignment="1" applyProtection="1">
      <alignment horizontal="center" vertical="center"/>
      <protection locked="0"/>
    </xf>
    <xf numFmtId="0" fontId="6" fillId="10" borderId="133" xfId="0" applyFont="1" applyFill="1" applyBorder="1" applyAlignment="1" applyProtection="1">
      <alignment horizontal="center" vertical="center"/>
      <protection locked="0"/>
    </xf>
    <xf numFmtId="0" fontId="6" fillId="10" borderId="135" xfId="0" applyFont="1" applyFill="1" applyBorder="1" applyAlignment="1" applyProtection="1">
      <alignment horizontal="center" vertical="center"/>
      <protection locked="0"/>
    </xf>
    <xf numFmtId="0" fontId="6" fillId="10" borderId="136" xfId="0" applyFont="1" applyFill="1" applyBorder="1" applyAlignment="1" applyProtection="1">
      <alignment horizontal="center" vertical="center"/>
      <protection locked="0"/>
    </xf>
    <xf numFmtId="0" fontId="6" fillId="10" borderId="137" xfId="0" applyFont="1" applyFill="1" applyBorder="1" applyAlignment="1" applyProtection="1">
      <alignment horizontal="center" vertical="center"/>
      <protection locked="0"/>
    </xf>
    <xf numFmtId="0" fontId="6" fillId="10" borderId="138" xfId="0" applyFont="1" applyFill="1" applyBorder="1" applyAlignment="1" applyProtection="1">
      <alignment horizontal="center" vertical="center"/>
      <protection locked="0"/>
    </xf>
    <xf numFmtId="0" fontId="6" fillId="10" borderId="150" xfId="0" applyFont="1" applyFill="1" applyBorder="1" applyAlignment="1" applyProtection="1">
      <alignment horizontal="center" vertical="center"/>
      <protection locked="0"/>
    </xf>
    <xf numFmtId="0" fontId="6" fillId="10" borderId="0" xfId="0" applyFont="1" applyFill="1" applyAlignment="1" applyProtection="1">
      <alignment horizontal="center" vertical="center"/>
      <protection locked="0"/>
    </xf>
    <xf numFmtId="0" fontId="6" fillId="10" borderId="151" xfId="0" applyFont="1" applyFill="1" applyBorder="1" applyAlignment="1" applyProtection="1">
      <alignment horizontal="center" vertical="center"/>
      <protection locked="0"/>
    </xf>
    <xf numFmtId="49" fontId="6" fillId="5" borderId="48" xfId="0" applyNumberFormat="1" applyFont="1" applyFill="1" applyBorder="1" applyAlignment="1" applyProtection="1">
      <alignment horizontal="left" vertical="center" wrapText="1" indent="1"/>
      <protection locked="0"/>
    </xf>
    <xf numFmtId="49" fontId="6" fillId="5" borderId="49" xfId="0" applyNumberFormat="1" applyFont="1" applyFill="1" applyBorder="1" applyAlignment="1" applyProtection="1">
      <alignment horizontal="left" vertical="center" wrapText="1" indent="1"/>
      <protection locked="0"/>
    </xf>
    <xf numFmtId="49" fontId="6" fillId="7" borderId="40" xfId="0" applyNumberFormat="1" applyFont="1" applyFill="1" applyBorder="1" applyAlignment="1" applyProtection="1">
      <alignment horizontal="left" vertical="center" wrapText="1" indent="1"/>
      <protection locked="0"/>
    </xf>
    <xf numFmtId="49" fontId="6" fillId="7" borderId="43" xfId="0" applyNumberFormat="1" applyFont="1" applyFill="1" applyBorder="1" applyAlignment="1" applyProtection="1">
      <alignment horizontal="left" vertical="center" wrapText="1" indent="1"/>
      <protection locked="0"/>
    </xf>
    <xf numFmtId="49" fontId="6" fillId="5" borderId="40" xfId="0" applyNumberFormat="1" applyFont="1" applyFill="1" applyBorder="1" applyAlignment="1" applyProtection="1">
      <alignment horizontal="left" vertical="center" wrapText="1" indent="1"/>
      <protection locked="0"/>
    </xf>
    <xf numFmtId="49" fontId="6" fillId="5" borderId="43" xfId="0" applyNumberFormat="1" applyFont="1" applyFill="1" applyBorder="1" applyAlignment="1" applyProtection="1">
      <alignment horizontal="left" vertical="center" wrapText="1" indent="1"/>
      <protection locked="0"/>
    </xf>
    <xf numFmtId="49" fontId="6" fillId="7" borderId="44" xfId="0" applyNumberFormat="1" applyFont="1" applyFill="1" applyBorder="1" applyAlignment="1" applyProtection="1">
      <alignment horizontal="left" vertical="center" wrapText="1" indent="1"/>
      <protection locked="0"/>
    </xf>
    <xf numFmtId="49" fontId="6" fillId="7" borderId="45" xfId="0" applyNumberFormat="1" applyFont="1" applyFill="1" applyBorder="1" applyAlignment="1" applyProtection="1">
      <alignment horizontal="left" vertical="center" wrapText="1" indent="1"/>
      <protection locked="0"/>
    </xf>
    <xf numFmtId="0" fontId="6" fillId="5" borderId="47" xfId="0" applyFont="1" applyFill="1" applyBorder="1" applyAlignment="1" applyProtection="1">
      <alignment horizontal="left" vertical="center" wrapText="1" indent="1"/>
      <protection locked="0"/>
    </xf>
    <xf numFmtId="0" fontId="6" fillId="5" borderId="48" xfId="0" applyFont="1" applyFill="1" applyBorder="1" applyAlignment="1" applyProtection="1">
      <alignment horizontal="left" vertical="center" wrapText="1" indent="1"/>
      <protection locked="0"/>
    </xf>
    <xf numFmtId="0" fontId="6" fillId="7" borderId="50" xfId="0" applyFont="1" applyFill="1" applyBorder="1" applyAlignment="1" applyProtection="1">
      <alignment horizontal="left" vertical="center" wrapText="1" indent="1"/>
      <protection locked="0"/>
    </xf>
    <xf numFmtId="0" fontId="6" fillId="7" borderId="40" xfId="0" applyFont="1" applyFill="1" applyBorder="1" applyAlignment="1" applyProtection="1">
      <alignment horizontal="left" vertical="center" wrapText="1" indent="1"/>
      <protection locked="0"/>
    </xf>
    <xf numFmtId="0" fontId="6" fillId="5" borderId="50" xfId="0" applyFont="1" applyFill="1" applyBorder="1" applyAlignment="1" applyProtection="1">
      <alignment horizontal="left" vertical="center" wrapText="1" indent="1"/>
      <protection locked="0"/>
    </xf>
    <xf numFmtId="0" fontId="6" fillId="5" borderId="40" xfId="0" applyFont="1" applyFill="1" applyBorder="1" applyAlignment="1" applyProtection="1">
      <alignment horizontal="left" vertical="center" wrapText="1" indent="1"/>
      <protection locked="0"/>
    </xf>
    <xf numFmtId="0" fontId="6" fillId="7" borderId="46" xfId="0" applyFont="1" applyFill="1" applyBorder="1" applyAlignment="1" applyProtection="1">
      <alignment horizontal="left" vertical="center" wrapText="1" indent="1"/>
      <protection locked="0"/>
    </xf>
    <xf numFmtId="0" fontId="6" fillId="7" borderId="44" xfId="0" applyFont="1" applyFill="1" applyBorder="1" applyAlignment="1" applyProtection="1">
      <alignment horizontal="left" vertical="center" wrapText="1" indent="1"/>
      <protection locked="0"/>
    </xf>
    <xf numFmtId="0" fontId="6" fillId="10" borderId="52" xfId="0" applyFont="1" applyFill="1" applyBorder="1" applyAlignment="1" applyProtection="1">
      <alignment horizontal="center"/>
      <protection locked="0"/>
    </xf>
    <xf numFmtId="0" fontId="6" fillId="10" borderId="53" xfId="0" applyFont="1" applyFill="1" applyBorder="1" applyAlignment="1" applyProtection="1">
      <alignment horizontal="center"/>
      <protection locked="0"/>
    </xf>
    <xf numFmtId="0" fontId="6" fillId="10" borderId="54" xfId="0" applyFont="1" applyFill="1" applyBorder="1" applyAlignment="1" applyProtection="1">
      <alignment horizontal="center"/>
      <protection locked="0"/>
    </xf>
    <xf numFmtId="0" fontId="16" fillId="2" borderId="19" xfId="0" applyFont="1" applyFill="1" applyBorder="1" applyAlignment="1">
      <alignment horizontal="left"/>
    </xf>
    <xf numFmtId="0" fontId="16" fillId="2" borderId="0" xfId="0" applyFont="1" applyFill="1" applyAlignment="1">
      <alignment horizontal="left"/>
    </xf>
    <xf numFmtId="49" fontId="6" fillId="5" borderId="21" xfId="0" applyNumberFormat="1" applyFont="1" applyFill="1" applyBorder="1" applyAlignment="1" applyProtection="1">
      <alignment horizontal="left" vertical="center" wrapText="1" indent="1"/>
      <protection locked="0"/>
    </xf>
    <xf numFmtId="49" fontId="6" fillId="5" borderId="22" xfId="0" applyNumberFormat="1" applyFont="1" applyFill="1" applyBorder="1" applyAlignment="1" applyProtection="1">
      <alignment horizontal="left" vertical="center" wrapText="1" indent="1"/>
      <protection locked="0"/>
    </xf>
    <xf numFmtId="49" fontId="6" fillId="5" borderId="23" xfId="0" applyNumberFormat="1" applyFont="1" applyFill="1" applyBorder="1" applyAlignment="1" applyProtection="1">
      <alignment horizontal="left" vertical="center" wrapText="1" indent="1"/>
      <protection locked="0"/>
    </xf>
    <xf numFmtId="0" fontId="6" fillId="5" borderId="72" xfId="0" applyFont="1" applyFill="1" applyBorder="1" applyAlignment="1" applyProtection="1">
      <alignment horizontal="center" vertical="center" wrapText="1"/>
      <protection locked="0"/>
    </xf>
    <xf numFmtId="0" fontId="6" fillId="5" borderId="139" xfId="0" applyFont="1" applyFill="1" applyBorder="1" applyAlignment="1" applyProtection="1">
      <alignment horizontal="center" vertical="center" wrapText="1"/>
      <protection locked="0"/>
    </xf>
    <xf numFmtId="0" fontId="6" fillId="5" borderId="140" xfId="0" applyFont="1" applyFill="1" applyBorder="1" applyAlignment="1" applyProtection="1">
      <alignment horizontal="center" vertical="center" wrapText="1"/>
      <protection locked="0"/>
    </xf>
    <xf numFmtId="0" fontId="6" fillId="7" borderId="72" xfId="0" applyFont="1" applyFill="1" applyBorder="1" applyAlignment="1" applyProtection="1">
      <alignment horizontal="center" vertical="center" wrapText="1"/>
      <protection locked="0"/>
    </xf>
    <xf numFmtId="0" fontId="6" fillId="7" borderId="139" xfId="0" applyFont="1" applyFill="1" applyBorder="1" applyAlignment="1" applyProtection="1">
      <alignment horizontal="center" vertical="center" wrapText="1"/>
      <protection locked="0"/>
    </xf>
    <xf numFmtId="0" fontId="6" fillId="7" borderId="140" xfId="0" applyFont="1" applyFill="1" applyBorder="1" applyAlignment="1" applyProtection="1">
      <alignment horizontal="center" vertical="center" wrapText="1"/>
      <protection locked="0"/>
    </xf>
    <xf numFmtId="0" fontId="6" fillId="7" borderId="79" xfId="0" applyFont="1" applyFill="1" applyBorder="1" applyAlignment="1" applyProtection="1">
      <alignment horizontal="center" vertical="center" wrapText="1"/>
      <protection locked="0"/>
    </xf>
    <xf numFmtId="0" fontId="6" fillId="7" borderId="143" xfId="0" applyFont="1" applyFill="1" applyBorder="1" applyAlignment="1" applyProtection="1">
      <alignment horizontal="center" vertical="center" wrapText="1"/>
      <protection locked="0"/>
    </xf>
    <xf numFmtId="0" fontId="6" fillId="7" borderId="144" xfId="0" applyFont="1" applyFill="1" applyBorder="1" applyAlignment="1" applyProtection="1">
      <alignment horizontal="center" vertical="center" wrapText="1"/>
      <protection locked="0"/>
    </xf>
    <xf numFmtId="0" fontId="124" fillId="4" borderId="73" xfId="0" applyFont="1" applyFill="1" applyBorder="1" applyAlignment="1">
      <alignment horizontal="left" vertical="top"/>
    </xf>
    <xf numFmtId="0" fontId="124" fillId="4" borderId="38" xfId="0" applyFont="1" applyFill="1" applyBorder="1" applyAlignment="1">
      <alignment horizontal="left" vertical="top"/>
    </xf>
    <xf numFmtId="0" fontId="124" fillId="4" borderId="141" xfId="0" applyFont="1" applyFill="1" applyBorder="1" applyAlignment="1">
      <alignment horizontal="left" vertical="top"/>
    </xf>
    <xf numFmtId="0" fontId="25" fillId="4" borderId="142" xfId="0" applyFont="1" applyFill="1" applyBorder="1" applyAlignment="1">
      <alignment horizontal="left" vertical="center"/>
    </xf>
    <xf numFmtId="0" fontId="25" fillId="4" borderId="81" xfId="0" applyFont="1" applyFill="1" applyBorder="1" applyAlignment="1">
      <alignment horizontal="left" vertical="center"/>
    </xf>
    <xf numFmtId="0" fontId="25" fillId="4" borderId="82" xfId="0" applyFont="1" applyFill="1" applyBorder="1" applyAlignment="1">
      <alignment horizontal="left" vertical="center"/>
    </xf>
    <xf numFmtId="0" fontId="25" fillId="4" borderId="80" xfId="0" applyFont="1" applyFill="1" applyBorder="1" applyAlignment="1">
      <alignment horizontal="left" vertical="center"/>
    </xf>
    <xf numFmtId="0" fontId="25" fillId="4" borderId="145" xfId="0" applyFont="1" applyFill="1" applyBorder="1" applyAlignment="1">
      <alignment horizontal="left" vertical="center"/>
    </xf>
    <xf numFmtId="0" fontId="124" fillId="4" borderId="86" xfId="0" applyFont="1" applyFill="1" applyBorder="1" applyAlignment="1">
      <alignment horizontal="left" vertical="top"/>
    </xf>
    <xf numFmtId="0" fontId="124" fillId="4" borderId="89" xfId="0" applyFont="1" applyFill="1" applyBorder="1" applyAlignment="1">
      <alignment horizontal="left" vertical="top"/>
    </xf>
    <xf numFmtId="0" fontId="6" fillId="5" borderId="146" xfId="0" applyFont="1" applyFill="1" applyBorder="1" applyAlignment="1" applyProtection="1">
      <alignment horizontal="left" vertical="center" wrapText="1"/>
      <protection locked="0"/>
    </xf>
    <xf numFmtId="0" fontId="6" fillId="5" borderId="139" xfId="0" applyFont="1" applyFill="1" applyBorder="1" applyAlignment="1" applyProtection="1">
      <alignment horizontal="left" vertical="center" wrapText="1"/>
      <protection locked="0"/>
    </xf>
    <xf numFmtId="0" fontId="6" fillId="5" borderId="147" xfId="0" applyFont="1" applyFill="1" applyBorder="1" applyAlignment="1" applyProtection="1">
      <alignment horizontal="left" vertical="center" wrapText="1"/>
      <protection locked="0"/>
    </xf>
    <xf numFmtId="0" fontId="6" fillId="7" borderId="146" xfId="0" applyFont="1" applyFill="1" applyBorder="1" applyAlignment="1" applyProtection="1">
      <alignment horizontal="left" vertical="center" wrapText="1"/>
      <protection locked="0"/>
    </xf>
    <xf numFmtId="0" fontId="6" fillId="7" borderId="139" xfId="0" applyFont="1" applyFill="1" applyBorder="1" applyAlignment="1" applyProtection="1">
      <alignment horizontal="left" vertical="center" wrapText="1"/>
      <protection locked="0"/>
    </xf>
    <xf numFmtId="0" fontId="6" fillId="7" borderId="147" xfId="0" applyFont="1" applyFill="1" applyBorder="1" applyAlignment="1" applyProtection="1">
      <alignment horizontal="left" vertical="center" wrapText="1"/>
      <protection locked="0"/>
    </xf>
    <xf numFmtId="0" fontId="6" fillId="7" borderId="148" xfId="0" applyFont="1" applyFill="1" applyBorder="1" applyAlignment="1" applyProtection="1">
      <alignment horizontal="left" vertical="center" wrapText="1"/>
      <protection locked="0"/>
    </xf>
    <xf numFmtId="0" fontId="6" fillId="7" borderId="143" xfId="0" applyFont="1" applyFill="1" applyBorder="1" applyAlignment="1" applyProtection="1">
      <alignment horizontal="left" vertical="center" wrapText="1"/>
      <protection locked="0"/>
    </xf>
    <xf numFmtId="0" fontId="6" fillId="7" borderId="149" xfId="0" applyFont="1" applyFill="1" applyBorder="1" applyAlignment="1" applyProtection="1">
      <alignment horizontal="left" vertical="center" wrapText="1"/>
      <protection locked="0"/>
    </xf>
    <xf numFmtId="0" fontId="31" fillId="2" borderId="0" xfId="0" applyFont="1" applyFill="1" applyAlignment="1">
      <alignment horizontal="right"/>
    </xf>
    <xf numFmtId="0" fontId="31" fillId="2" borderId="20" xfId="0" applyFont="1" applyFill="1" applyBorder="1" applyAlignment="1">
      <alignment horizontal="right"/>
    </xf>
    <xf numFmtId="49" fontId="24" fillId="5" borderId="8" xfId="0" applyNumberFormat="1" applyFont="1" applyFill="1" applyBorder="1" applyAlignment="1" applyProtection="1">
      <alignment horizontal="center" vertical="center" wrapText="1"/>
      <protection locked="0"/>
    </xf>
    <xf numFmtId="49" fontId="24" fillId="5" borderId="9" xfId="0" applyNumberFormat="1" applyFont="1" applyFill="1" applyBorder="1" applyAlignment="1" applyProtection="1">
      <alignment horizontal="center" vertical="center" wrapText="1"/>
      <protection locked="0"/>
    </xf>
    <xf numFmtId="49" fontId="24" fillId="5" borderId="10" xfId="0" applyNumberFormat="1" applyFont="1" applyFill="1" applyBorder="1" applyAlignment="1" applyProtection="1">
      <alignment horizontal="center" vertical="center" wrapText="1"/>
      <protection locked="0"/>
    </xf>
    <xf numFmtId="49" fontId="24" fillId="5" borderId="131" xfId="0" applyNumberFormat="1" applyFont="1" applyFill="1" applyBorder="1" applyAlignment="1" applyProtection="1">
      <alignment horizontal="center" vertical="center" wrapText="1"/>
      <protection locked="0"/>
    </xf>
    <xf numFmtId="0" fontId="21" fillId="5" borderId="21" xfId="0" applyFont="1" applyFill="1" applyBorder="1" applyAlignment="1" applyProtection="1">
      <alignment horizontal="left" vertical="top" wrapText="1" indent="1"/>
      <protection locked="0"/>
    </xf>
    <xf numFmtId="0" fontId="21" fillId="5" borderId="22" xfId="0" applyFont="1" applyFill="1" applyBorder="1" applyAlignment="1" applyProtection="1">
      <alignment horizontal="left" vertical="top" wrapText="1" indent="1"/>
      <protection locked="0"/>
    </xf>
    <xf numFmtId="0" fontId="21" fillId="5" borderId="23" xfId="0" applyFont="1" applyFill="1" applyBorder="1" applyAlignment="1" applyProtection="1">
      <alignment horizontal="left" vertical="top" wrapText="1" indent="1"/>
      <protection locked="0"/>
    </xf>
    <xf numFmtId="10" fontId="6" fillId="5" borderId="64" xfId="0" applyNumberFormat="1" applyFont="1" applyFill="1" applyBorder="1" applyAlignment="1" applyProtection="1">
      <alignment horizontal="center" vertical="center" wrapText="1"/>
      <protection locked="0"/>
    </xf>
    <xf numFmtId="10" fontId="6" fillId="5" borderId="65" xfId="0" applyNumberFormat="1" applyFont="1" applyFill="1" applyBorder="1" applyAlignment="1" applyProtection="1">
      <alignment horizontal="center" vertical="center" wrapText="1"/>
      <protection locked="0"/>
    </xf>
    <xf numFmtId="0" fontId="6" fillId="5" borderId="64"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6"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10" fontId="6" fillId="5" borderId="66" xfId="0" applyNumberFormat="1" applyFont="1" applyFill="1" applyBorder="1" applyAlignment="1" applyProtection="1">
      <alignment horizontal="center" vertical="center" wrapText="1"/>
      <protection locked="0"/>
    </xf>
    <xf numFmtId="0" fontId="1" fillId="13" borderId="0" xfId="0" applyFont="1" applyFill="1" applyAlignment="1">
      <alignment horizontal="left" wrapText="1"/>
    </xf>
    <xf numFmtId="0" fontId="82" fillId="13" borderId="0" xfId="0" applyFont="1" applyFill="1" applyAlignment="1">
      <alignment horizontal="left" vertical="top" wrapText="1"/>
    </xf>
    <xf numFmtId="0" fontId="91" fillId="5" borderId="62" xfId="0" applyFont="1" applyFill="1" applyBorder="1" applyAlignment="1">
      <alignment horizontal="center" vertical="center"/>
    </xf>
    <xf numFmtId="0" fontId="91" fillId="5" borderId="71" xfId="0" applyFont="1" applyFill="1" applyBorder="1" applyAlignment="1">
      <alignment horizontal="center" vertical="center"/>
    </xf>
    <xf numFmtId="0" fontId="91" fillId="7" borderId="62" xfId="0" applyFont="1" applyFill="1" applyBorder="1" applyAlignment="1">
      <alignment horizontal="center" vertical="center"/>
    </xf>
    <xf numFmtId="0" fontId="91" fillId="7" borderId="92" xfId="0" applyFont="1" applyFill="1" applyBorder="1" applyAlignment="1">
      <alignment horizontal="center" vertical="center"/>
    </xf>
    <xf numFmtId="0" fontId="91" fillId="7" borderId="63" xfId="0" applyFont="1" applyFill="1" applyBorder="1" applyAlignment="1">
      <alignment horizontal="left" wrapText="1"/>
    </xf>
    <xf numFmtId="0" fontId="91" fillId="7" borderId="77" xfId="0" applyFont="1" applyFill="1" applyBorder="1" applyAlignment="1">
      <alignment horizontal="left" wrapText="1"/>
    </xf>
    <xf numFmtId="0" fontId="107" fillId="7" borderId="77" xfId="0" applyFont="1" applyFill="1" applyBorder="1" applyAlignment="1">
      <alignment horizontal="left" vertical="center" wrapText="1"/>
    </xf>
    <xf numFmtId="0" fontId="107" fillId="7" borderId="93" xfId="0" applyFont="1" applyFill="1" applyBorder="1" applyAlignment="1">
      <alignment horizontal="left" vertical="center" wrapText="1"/>
    </xf>
    <xf numFmtId="0" fontId="108" fillId="16" borderId="111" xfId="0" applyFont="1" applyFill="1" applyBorder="1" applyAlignment="1">
      <alignment horizontal="center" vertical="top"/>
    </xf>
    <xf numFmtId="0" fontId="108" fillId="16" borderId="84" xfId="0" applyFont="1" applyFill="1" applyBorder="1" applyAlignment="1">
      <alignment horizontal="center" vertical="top"/>
    </xf>
    <xf numFmtId="0" fontId="92" fillId="7" borderId="62" xfId="0" applyFont="1" applyFill="1" applyBorder="1" applyAlignment="1">
      <alignment horizontal="center" vertical="center" wrapText="1"/>
    </xf>
    <xf numFmtId="0" fontId="92" fillId="7" borderId="71" xfId="0" applyFont="1" applyFill="1" applyBorder="1" applyAlignment="1">
      <alignment horizontal="center" vertical="center" wrapText="1"/>
    </xf>
    <xf numFmtId="2" fontId="48" fillId="7" borderId="62" xfId="0" applyNumberFormat="1" applyFont="1" applyFill="1" applyBorder="1" applyAlignment="1" applyProtection="1">
      <alignment horizontal="center" vertical="center" wrapText="1"/>
      <protection locked="0"/>
    </xf>
    <xf numFmtId="2" fontId="48" fillId="7" borderId="71" xfId="0" applyNumberFormat="1" applyFont="1" applyFill="1" applyBorder="1" applyAlignment="1" applyProtection="1">
      <alignment horizontal="center" vertical="center" wrapText="1"/>
      <protection locked="0"/>
    </xf>
    <xf numFmtId="0" fontId="91" fillId="19" borderId="63" xfId="0" applyFont="1" applyFill="1" applyBorder="1" applyAlignment="1">
      <alignment horizontal="center" vertical="center"/>
    </xf>
    <xf numFmtId="0" fontId="91" fillId="19" borderId="78" xfId="0" applyFont="1" applyFill="1" applyBorder="1" applyAlignment="1">
      <alignment horizontal="center" vertical="center"/>
    </xf>
    <xf numFmtId="0" fontId="92" fillId="7" borderId="92" xfId="0" applyFont="1" applyFill="1" applyBorder="1" applyAlignment="1">
      <alignment horizontal="center" vertical="center" wrapText="1"/>
    </xf>
    <xf numFmtId="0" fontId="92" fillId="5" borderId="108" xfId="0" applyFont="1" applyFill="1" applyBorder="1" applyAlignment="1">
      <alignment horizontal="center" vertical="center" wrapText="1"/>
    </xf>
    <xf numFmtId="0" fontId="92" fillId="5" borderId="73" xfId="0" applyFont="1" applyFill="1" applyBorder="1" applyAlignment="1">
      <alignment horizontal="center" vertical="center" wrapText="1"/>
    </xf>
    <xf numFmtId="2" fontId="48" fillId="5" borderId="62" xfId="0" applyNumberFormat="1" applyFont="1" applyFill="1" applyBorder="1" applyAlignment="1" applyProtection="1">
      <alignment horizontal="center" vertical="center" wrapText="1"/>
      <protection locked="0"/>
    </xf>
    <xf numFmtId="2" fontId="48" fillId="5" borderId="71" xfId="0" applyNumberFormat="1" applyFont="1" applyFill="1" applyBorder="1" applyAlignment="1" applyProtection="1">
      <alignment horizontal="center" vertical="center" wrapText="1"/>
      <protection locked="0"/>
    </xf>
    <xf numFmtId="2" fontId="48" fillId="7" borderId="92" xfId="0" applyNumberFormat="1" applyFont="1" applyFill="1" applyBorder="1" applyAlignment="1" applyProtection="1">
      <alignment horizontal="center" vertical="center" wrapText="1"/>
      <protection locked="0"/>
    </xf>
    <xf numFmtId="0" fontId="91" fillId="7" borderId="71" xfId="0" applyFont="1" applyFill="1" applyBorder="1" applyAlignment="1">
      <alignment horizontal="center" vertical="center"/>
    </xf>
    <xf numFmtId="0" fontId="107" fillId="7" borderId="78" xfId="0" applyFont="1" applyFill="1" applyBorder="1" applyAlignment="1">
      <alignment horizontal="left" vertical="center" wrapText="1"/>
    </xf>
    <xf numFmtId="0" fontId="92" fillId="5" borderId="62" xfId="0" applyFont="1" applyFill="1" applyBorder="1" applyAlignment="1">
      <alignment horizontal="center" vertical="center" wrapText="1"/>
    </xf>
    <xf numFmtId="0" fontId="92" fillId="5" borderId="71" xfId="0" applyFont="1" applyFill="1" applyBorder="1" applyAlignment="1">
      <alignment horizontal="center" vertical="center" wrapText="1"/>
    </xf>
    <xf numFmtId="0" fontId="66" fillId="7" borderId="108" xfId="0" applyFont="1" applyFill="1" applyBorder="1" applyAlignment="1">
      <alignment horizontal="center" vertical="center" wrapText="1"/>
    </xf>
    <xf numFmtId="0" fontId="66" fillId="7" borderId="73" xfId="0" applyFont="1" applyFill="1" applyBorder="1" applyAlignment="1">
      <alignment horizontal="center" vertical="center" wrapText="1"/>
    </xf>
    <xf numFmtId="0" fontId="48" fillId="7" borderId="63" xfId="0" applyFont="1" applyFill="1" applyBorder="1" applyAlignment="1">
      <alignment horizontal="left" wrapText="1"/>
    </xf>
    <xf numFmtId="0" fontId="48" fillId="7" borderId="77" xfId="0" applyFont="1" applyFill="1" applyBorder="1" applyAlignment="1">
      <alignment horizontal="left" wrapText="1"/>
    </xf>
    <xf numFmtId="0" fontId="28" fillId="7" borderId="77" xfId="0" applyFont="1" applyFill="1" applyBorder="1" applyAlignment="1">
      <alignment horizontal="left" vertical="center" wrapText="1"/>
    </xf>
    <xf numFmtId="0" fontId="28" fillId="7" borderId="78" xfId="0" applyFont="1" applyFill="1" applyBorder="1" applyAlignment="1">
      <alignment horizontal="left" vertical="center" wrapText="1"/>
    </xf>
    <xf numFmtId="0" fontId="88" fillId="5" borderId="62" xfId="0" applyFont="1" applyFill="1" applyBorder="1" applyAlignment="1">
      <alignment horizontal="center" vertical="center"/>
    </xf>
    <xf numFmtId="0" fontId="88" fillId="5" borderId="71" xfId="0" applyFont="1" applyFill="1" applyBorder="1" applyAlignment="1">
      <alignment horizontal="center" vertical="center"/>
    </xf>
    <xf numFmtId="0" fontId="88" fillId="5" borderId="96" xfId="0" applyFont="1" applyFill="1" applyBorder="1" applyAlignment="1">
      <alignment horizontal="center" vertical="center"/>
    </xf>
    <xf numFmtId="2" fontId="48" fillId="5" borderId="96" xfId="0" applyNumberFormat="1" applyFont="1" applyFill="1" applyBorder="1" applyAlignment="1">
      <alignment horizontal="center" vertical="center" wrapText="1"/>
    </xf>
    <xf numFmtId="2" fontId="48" fillId="5" borderId="71" xfId="0" applyNumberFormat="1" applyFont="1" applyFill="1" applyBorder="1" applyAlignment="1">
      <alignment horizontal="center" vertical="center" wrapText="1"/>
    </xf>
    <xf numFmtId="0" fontId="66" fillId="5" borderId="109" xfId="0" applyFont="1" applyFill="1" applyBorder="1" applyAlignment="1">
      <alignment horizontal="center" vertical="center" wrapText="1"/>
    </xf>
    <xf numFmtId="0" fontId="66" fillId="5" borderId="73" xfId="0" applyFont="1" applyFill="1" applyBorder="1" applyAlignment="1">
      <alignment horizontal="center" vertical="center" wrapText="1"/>
    </xf>
    <xf numFmtId="0" fontId="88" fillId="7" borderId="62" xfId="0" applyFont="1" applyFill="1" applyBorder="1" applyAlignment="1">
      <alignment horizontal="center" vertical="center"/>
    </xf>
    <xf numFmtId="0" fontId="88" fillId="7" borderId="71" xfId="0" applyFont="1" applyFill="1" applyBorder="1" applyAlignment="1">
      <alignment horizontal="center" vertical="center"/>
    </xf>
    <xf numFmtId="0" fontId="66" fillId="5" borderId="108" xfId="0" applyFont="1" applyFill="1" applyBorder="1" applyAlignment="1">
      <alignment horizontal="center" vertical="center" wrapText="1"/>
    </xf>
    <xf numFmtId="0" fontId="104" fillId="4" borderId="90" xfId="0" applyFont="1" applyFill="1" applyBorder="1" applyAlignment="1">
      <alignment horizontal="center" vertical="top"/>
    </xf>
    <xf numFmtId="0" fontId="104" fillId="4" borderId="100" xfId="0" applyFont="1" applyFill="1" applyBorder="1" applyAlignment="1">
      <alignment horizontal="center" vertical="top"/>
    </xf>
    <xf numFmtId="0" fontId="30" fillId="5" borderId="21" xfId="0" applyFont="1" applyFill="1" applyBorder="1" applyAlignment="1" applyProtection="1">
      <alignment horizontal="left" vertical="center" wrapText="1" indent="1"/>
      <protection locked="0"/>
    </xf>
    <xf numFmtId="0" fontId="30" fillId="5" borderId="22" xfId="0" applyFont="1" applyFill="1" applyBorder="1" applyAlignment="1" applyProtection="1">
      <alignment horizontal="left" vertical="center" wrapText="1" indent="1"/>
      <protection locked="0"/>
    </xf>
    <xf numFmtId="0" fontId="30" fillId="5" borderId="23" xfId="0" applyFont="1" applyFill="1" applyBorder="1" applyAlignment="1" applyProtection="1">
      <alignment horizontal="left" vertical="center" wrapText="1" indent="1"/>
      <protection locked="0"/>
    </xf>
    <xf numFmtId="0" fontId="38" fillId="13" borderId="0" xfId="0" applyFont="1" applyFill="1" applyAlignment="1">
      <alignment horizontal="left" vertical="top" wrapText="1"/>
    </xf>
    <xf numFmtId="0" fontId="0" fillId="5" borderId="5" xfId="0" applyFill="1" applyBorder="1" applyAlignment="1" applyProtection="1">
      <alignment horizontal="left" vertical="center" wrapText="1" indent="1"/>
      <protection locked="0"/>
    </xf>
    <xf numFmtId="0" fontId="0" fillId="5" borderId="7" xfId="0" applyFill="1" applyBorder="1" applyAlignment="1" applyProtection="1">
      <alignment horizontal="left" vertical="center" wrapText="1" indent="1"/>
      <protection locked="0"/>
    </xf>
    <xf numFmtId="0" fontId="0" fillId="5" borderId="8" xfId="0" applyFill="1" applyBorder="1" applyAlignment="1" applyProtection="1">
      <alignment horizontal="left" vertical="center" wrapText="1" indent="1"/>
      <protection locked="0"/>
    </xf>
    <xf numFmtId="0" fontId="0" fillId="5" borderId="10" xfId="0" applyFill="1" applyBorder="1" applyAlignment="1" applyProtection="1">
      <alignment horizontal="left" vertical="center" wrapText="1" indent="1"/>
      <protection locked="0"/>
    </xf>
    <xf numFmtId="0" fontId="55" fillId="16" borderId="83" xfId="0" applyFont="1" applyFill="1" applyBorder="1" applyAlignment="1">
      <alignment horizontal="center" wrapText="1"/>
    </xf>
    <xf numFmtId="0" fontId="55" fillId="16" borderId="111" xfId="0" applyFont="1" applyFill="1" applyBorder="1" applyAlignment="1">
      <alignment horizontal="center" wrapText="1"/>
    </xf>
    <xf numFmtId="0" fontId="110" fillId="16" borderId="111" xfId="0" applyFont="1" applyFill="1" applyBorder="1" applyAlignment="1">
      <alignment horizontal="center" vertical="top" wrapText="1"/>
    </xf>
    <xf numFmtId="0" fontId="110" fillId="16" borderId="84" xfId="0" applyFont="1" applyFill="1" applyBorder="1" applyAlignment="1">
      <alignment horizontal="center" vertical="top" wrapText="1"/>
    </xf>
    <xf numFmtId="0" fontId="107" fillId="13" borderId="0" xfId="0" applyFont="1" applyFill="1" applyAlignment="1">
      <alignment horizontal="left" vertical="top" wrapText="1" indent="1"/>
    </xf>
    <xf numFmtId="0" fontId="88" fillId="5" borderId="94" xfId="0" applyFont="1" applyFill="1" applyBorder="1" applyAlignment="1">
      <alignment horizontal="center" vertical="center"/>
    </xf>
    <xf numFmtId="0" fontId="88" fillId="5" borderId="95" xfId="0" applyFont="1" applyFill="1" applyBorder="1" applyAlignment="1">
      <alignment horizontal="center" vertical="center"/>
    </xf>
    <xf numFmtId="0" fontId="88" fillId="5" borderId="86" xfId="0" applyFont="1" applyFill="1" applyBorder="1" applyAlignment="1">
      <alignment horizontal="center" vertical="center"/>
    </xf>
    <xf numFmtId="0" fontId="88" fillId="5" borderId="89" xfId="0" applyFont="1" applyFill="1" applyBorder="1" applyAlignment="1">
      <alignment horizontal="center" vertical="center"/>
    </xf>
    <xf numFmtId="0" fontId="88" fillId="7" borderId="87" xfId="0" applyFont="1" applyFill="1" applyBorder="1" applyAlignment="1">
      <alignment horizontal="center" vertical="center"/>
    </xf>
    <xf numFmtId="0" fontId="88" fillId="7" borderId="88" xfId="0" applyFont="1" applyFill="1" applyBorder="1" applyAlignment="1">
      <alignment horizontal="center" vertical="center"/>
    </xf>
    <xf numFmtId="0" fontId="88" fillId="7" borderId="86" xfId="0" applyFont="1" applyFill="1" applyBorder="1" applyAlignment="1">
      <alignment horizontal="center" vertical="center"/>
    </xf>
    <xf numFmtId="0" fontId="88" fillId="7" borderId="89" xfId="0" applyFont="1" applyFill="1" applyBorder="1" applyAlignment="1">
      <alignment horizontal="center" vertical="center"/>
    </xf>
    <xf numFmtId="0" fontId="88" fillId="5" borderId="87" xfId="0" applyFont="1" applyFill="1" applyBorder="1" applyAlignment="1">
      <alignment horizontal="center" vertical="center"/>
    </xf>
    <xf numFmtId="0" fontId="88" fillId="5" borderId="88" xfId="0" applyFont="1" applyFill="1" applyBorder="1" applyAlignment="1">
      <alignment horizontal="center" vertical="center"/>
    </xf>
    <xf numFmtId="0" fontId="88" fillId="7" borderId="90" xfId="0" applyFont="1" applyFill="1" applyBorder="1" applyAlignment="1">
      <alignment horizontal="center" vertical="center"/>
    </xf>
    <xf numFmtId="0" fontId="88" fillId="7" borderId="91" xfId="0" applyFont="1" applyFill="1" applyBorder="1" applyAlignment="1">
      <alignment horizontal="center" vertical="center"/>
    </xf>
    <xf numFmtId="0" fontId="66" fillId="7" borderId="62" xfId="0" applyFont="1" applyFill="1" applyBorder="1" applyAlignment="1">
      <alignment horizontal="center" vertical="center" wrapText="1"/>
    </xf>
    <xf numFmtId="0" fontId="66" fillId="7" borderId="92" xfId="0" applyFont="1" applyFill="1" applyBorder="1" applyAlignment="1">
      <alignment horizontal="center" vertical="center" wrapText="1"/>
    </xf>
    <xf numFmtId="0" fontId="48" fillId="7" borderId="77" xfId="0" applyFont="1" applyFill="1" applyBorder="1" applyAlignment="1">
      <alignment horizontal="left" vertical="center" wrapText="1"/>
    </xf>
    <xf numFmtId="0" fontId="28" fillId="7" borderId="93" xfId="0" applyFont="1" applyFill="1" applyBorder="1" applyAlignment="1">
      <alignment horizontal="left" vertical="center" wrapText="1"/>
    </xf>
    <xf numFmtId="0" fontId="66" fillId="5" borderId="96" xfId="0" applyFont="1" applyFill="1" applyBorder="1" applyAlignment="1">
      <alignment horizontal="center" vertical="center" wrapText="1"/>
    </xf>
    <xf numFmtId="0" fontId="66" fillId="5" borderId="71" xfId="0" applyFont="1" applyFill="1" applyBorder="1" applyAlignment="1">
      <alignment horizontal="center" vertical="center" wrapText="1"/>
    </xf>
    <xf numFmtId="0" fontId="66" fillId="7" borderId="71" xfId="0" applyFont="1" applyFill="1" applyBorder="1" applyAlignment="1">
      <alignment horizontal="center" vertical="center" wrapText="1"/>
    </xf>
    <xf numFmtId="0" fontId="66" fillId="5" borderId="62" xfId="0" applyFont="1" applyFill="1" applyBorder="1" applyAlignment="1">
      <alignment horizontal="center" vertical="center" wrapText="1"/>
    </xf>
    <xf numFmtId="0" fontId="88" fillId="2" borderId="115" xfId="0" applyFont="1" applyFill="1" applyBorder="1" applyAlignment="1">
      <alignment horizontal="left" vertical="top" wrapText="1"/>
    </xf>
    <xf numFmtId="0" fontId="88" fillId="2" borderId="116" xfId="0" applyFont="1" applyFill="1" applyBorder="1" applyAlignment="1">
      <alignment horizontal="left" vertical="top" wrapText="1"/>
    </xf>
    <xf numFmtId="0" fontId="96" fillId="21" borderId="0" xfId="0" applyFont="1" applyFill="1" applyAlignment="1">
      <alignment horizontal="left" vertical="center"/>
    </xf>
    <xf numFmtId="0" fontId="1" fillId="4" borderId="97" xfId="0" applyFont="1" applyFill="1" applyBorder="1" applyAlignment="1">
      <alignment horizontal="center" vertical="center"/>
    </xf>
    <xf numFmtId="0" fontId="1" fillId="4" borderId="98" xfId="0" applyFont="1" applyFill="1" applyBorder="1" applyAlignment="1">
      <alignment horizontal="center" vertical="center"/>
    </xf>
    <xf numFmtId="0" fontId="107" fillId="2" borderId="0" xfId="0" applyFont="1" applyFill="1" applyAlignment="1">
      <alignment horizontal="left" vertical="top" wrapText="1" indent="1"/>
    </xf>
    <xf numFmtId="0" fontId="1" fillId="2" borderId="0" xfId="0" applyFont="1" applyFill="1" applyAlignment="1">
      <alignment horizontal="left" wrapText="1"/>
    </xf>
    <xf numFmtId="0" fontId="40" fillId="20" borderId="85" xfId="0" applyFont="1" applyFill="1" applyBorder="1" applyAlignment="1">
      <alignment horizontal="left" vertical="top" wrapText="1"/>
    </xf>
    <xf numFmtId="0" fontId="40" fillId="20" borderId="113" xfId="0" applyFont="1" applyFill="1" applyBorder="1" applyAlignment="1">
      <alignment horizontal="left" vertical="top" wrapText="1"/>
    </xf>
    <xf numFmtId="0" fontId="40" fillId="20" borderId="114" xfId="0" applyFont="1" applyFill="1" applyBorder="1" applyAlignment="1">
      <alignment horizontal="left" vertical="top" wrapText="1"/>
    </xf>
    <xf numFmtId="0" fontId="24" fillId="5" borderId="19" xfId="0" applyFont="1" applyFill="1" applyBorder="1" applyAlignment="1" applyProtection="1">
      <alignment horizontal="center" wrapText="1"/>
      <protection locked="0"/>
    </xf>
    <xf numFmtId="0" fontId="24" fillId="5" borderId="0" xfId="0" applyFont="1" applyFill="1" applyAlignment="1" applyProtection="1">
      <alignment horizontal="center" wrapText="1"/>
      <protection locked="0"/>
    </xf>
    <xf numFmtId="0" fontId="24" fillId="5" borderId="20" xfId="0" applyFont="1" applyFill="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0" fontId="5" fillId="5"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wrapText="1"/>
      <protection locked="0"/>
    </xf>
    <xf numFmtId="0" fontId="5" fillId="5"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16" fillId="5" borderId="8"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10" xfId="0" applyFont="1" applyFill="1" applyBorder="1" applyAlignment="1">
      <alignment horizontal="center" vertical="top" wrapText="1"/>
    </xf>
    <xf numFmtId="0" fontId="29" fillId="4" borderId="0" xfId="0" applyFont="1" applyFill="1" applyAlignment="1">
      <alignment horizontal="center" vertical="center"/>
    </xf>
    <xf numFmtId="0" fontId="16" fillId="2" borderId="0" xfId="0" applyFont="1" applyFill="1" applyAlignment="1">
      <alignment horizontal="right" vertical="top" wrapText="1" indent="1"/>
    </xf>
    <xf numFmtId="0" fontId="16" fillId="2" borderId="20" xfId="0" applyFont="1" applyFill="1" applyBorder="1" applyAlignment="1">
      <alignment horizontal="right" vertical="top" wrapText="1" indent="1"/>
    </xf>
    <xf numFmtId="0" fontId="49" fillId="2" borderId="0" xfId="0" applyFont="1" applyFill="1" applyAlignment="1">
      <alignment horizontal="right" wrapText="1" indent="1"/>
    </xf>
    <xf numFmtId="0" fontId="49" fillId="2" borderId="20" xfId="0" applyFont="1" applyFill="1" applyBorder="1" applyAlignment="1">
      <alignment horizontal="right" wrapText="1" indent="1"/>
    </xf>
    <xf numFmtId="0" fontId="63" fillId="15" borderId="0" xfId="0" applyFont="1" applyFill="1" applyAlignment="1">
      <alignment horizontal="left" vertical="top" wrapText="1"/>
    </xf>
    <xf numFmtId="0" fontId="40" fillId="18" borderId="0" xfId="0" applyFont="1" applyFill="1" applyAlignment="1">
      <alignment horizontal="left" wrapText="1" indent="1"/>
    </xf>
    <xf numFmtId="0" fontId="80" fillId="18" borderId="0" xfId="0" applyFont="1" applyFill="1" applyAlignment="1" applyProtection="1">
      <alignment horizontal="left" vertical="top" wrapText="1" indent="1"/>
      <protection locked="0"/>
    </xf>
    <xf numFmtId="0" fontId="40" fillId="6" borderId="0" xfId="0" applyFont="1" applyFill="1" applyAlignment="1" applyProtection="1">
      <alignment horizontal="left" vertical="top" wrapText="1"/>
      <protection locked="0"/>
    </xf>
    <xf numFmtId="0" fontId="0" fillId="0" borderId="0" xfId="0" applyAlignment="1">
      <alignment horizontal="left" wrapText="1"/>
    </xf>
    <xf numFmtId="0" fontId="56" fillId="0" borderId="0" xfId="0" applyFont="1" applyAlignment="1">
      <alignment horizontal="left" vertical="center" wrapText="1"/>
    </xf>
  </cellXfs>
  <cellStyles count="4">
    <cellStyle name="Hyperlink" xfId="1" builtinId="8"/>
    <cellStyle name="Normal" xfId="0" builtinId="0"/>
    <cellStyle name="Normal 2" xfId="2" xr:uid="{2745F3C9-F4F0-4770-A6CE-F2E2B864781A}"/>
    <cellStyle name="Percent 2" xfId="3" xr:uid="{18CB7348-40EB-4B7F-A5B1-D1174FC50B2B}"/>
  </cellStyles>
  <dxfs count="274">
    <dxf>
      <font>
        <color rgb="FF9C0006"/>
      </font>
      <fill>
        <patternFill>
          <bgColor rgb="FFFFC7CE"/>
        </patternFill>
      </fill>
    </dxf>
    <dxf>
      <font>
        <color theme="0"/>
      </font>
    </dxf>
    <dxf>
      <font>
        <color theme="4"/>
      </font>
    </dxf>
    <dxf>
      <font>
        <color theme="5"/>
      </font>
      <fill>
        <patternFill>
          <bgColor theme="5"/>
        </patternFill>
      </fill>
    </dxf>
    <dxf>
      <font>
        <b val="0"/>
        <i/>
        <color theme="1" tint="0.34998626667073579"/>
      </font>
    </dxf>
    <dxf>
      <font>
        <color theme="4"/>
      </font>
    </dxf>
    <dxf>
      <font>
        <color theme="5"/>
      </font>
      <fill>
        <patternFill>
          <bgColor theme="5"/>
        </patternFill>
      </fill>
    </dxf>
    <dxf>
      <font>
        <color theme="5"/>
      </font>
      <fill>
        <patternFill>
          <bgColor theme="5"/>
        </patternFill>
      </fill>
    </dxf>
    <dxf>
      <font>
        <b val="0"/>
        <i/>
        <color theme="1" tint="0.34998626667073579"/>
      </font>
    </dxf>
    <dxf>
      <font>
        <b val="0"/>
        <i/>
        <color theme="1" tint="0.34998626667073579"/>
      </font>
    </dxf>
    <dxf>
      <font>
        <b val="0"/>
        <i/>
        <color theme="1" tint="0.34998626667073579"/>
      </font>
    </dxf>
    <dxf>
      <font>
        <b val="0"/>
        <i/>
        <color theme="1" tint="0.34998626667073579"/>
      </font>
    </dxf>
    <dxf>
      <font>
        <color theme="4"/>
      </font>
    </dxf>
    <dxf>
      <font>
        <color theme="5"/>
      </font>
      <fill>
        <patternFill>
          <bgColor theme="5"/>
        </patternFill>
      </fill>
    </dxf>
    <dxf>
      <font>
        <color theme="5"/>
      </font>
      <fill>
        <patternFill>
          <bgColor theme="5"/>
        </patternFill>
      </fill>
    </dxf>
    <dxf>
      <font>
        <b val="0"/>
        <i/>
        <color theme="3"/>
      </font>
    </dxf>
    <dxf>
      <font>
        <b val="0"/>
        <i/>
        <color theme="3"/>
      </font>
    </dxf>
    <dxf>
      <font>
        <b val="0"/>
        <i/>
        <color theme="0" tint="-0.499984740745262"/>
      </font>
    </dxf>
    <dxf>
      <font>
        <b val="0"/>
        <i/>
        <color theme="0" tint="-0.499984740745262"/>
      </font>
    </dxf>
    <dxf>
      <font>
        <color theme="0"/>
      </font>
    </dxf>
    <dxf>
      <font>
        <color theme="4"/>
      </font>
    </dxf>
    <dxf>
      <font>
        <color theme="5"/>
      </font>
      <fill>
        <patternFill>
          <bgColor theme="5"/>
        </patternFill>
      </fill>
    </dxf>
    <dxf>
      <font>
        <b/>
        <i val="0"/>
        <color theme="8"/>
      </font>
      <fill>
        <patternFill>
          <bgColor theme="8" tint="0.79998168889431442"/>
        </patternFill>
      </fill>
    </dxf>
    <dxf>
      <font>
        <color theme="3"/>
      </font>
      <fill>
        <patternFill>
          <bgColor theme="3"/>
        </patternFill>
      </fill>
    </dxf>
    <dxf>
      <font>
        <color theme="0"/>
      </font>
      <fill>
        <patternFill>
          <bgColor theme="0"/>
        </patternFill>
      </fill>
    </dxf>
    <dxf>
      <font>
        <b/>
        <i val="0"/>
        <color theme="8"/>
      </font>
    </dxf>
    <dxf>
      <font>
        <b/>
        <i val="0"/>
        <color theme="8"/>
      </font>
    </dxf>
    <dxf>
      <font>
        <b val="0"/>
        <i/>
        <color theme="6"/>
      </font>
    </dxf>
    <dxf>
      <font>
        <color theme="4"/>
      </font>
    </dxf>
    <dxf>
      <font>
        <color theme="5"/>
      </font>
      <fill>
        <patternFill>
          <bgColor theme="5"/>
        </patternFill>
      </fill>
    </dxf>
    <dxf>
      <font>
        <color theme="0"/>
      </font>
      <fill>
        <patternFill>
          <bgColor theme="0"/>
        </patternFill>
      </fill>
      <border>
        <left/>
        <right/>
        <top style="thin">
          <color theme="3"/>
        </top>
        <bottom style="thin">
          <color theme="2"/>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dxf>
    <dxf>
      <font>
        <color theme="0"/>
      </font>
    </dxf>
    <dxf>
      <font>
        <color theme="0"/>
      </font>
    </dxf>
    <dxf>
      <font>
        <color theme="0"/>
      </font>
    </dxf>
    <dxf>
      <font>
        <b val="0"/>
        <i/>
        <color theme="0" tint="-0.499984740745262"/>
      </font>
    </dxf>
    <dxf>
      <font>
        <b val="0"/>
        <i/>
        <color theme="0" tint="-0.499984740745262"/>
      </font>
    </dxf>
    <dxf>
      <font>
        <b/>
        <i val="0"/>
        <color theme="8"/>
      </font>
    </dxf>
    <dxf>
      <font>
        <b/>
        <i val="0"/>
        <color theme="7"/>
      </font>
    </dxf>
    <dxf>
      <font>
        <b/>
        <i val="0"/>
        <color theme="6"/>
      </font>
    </dxf>
    <dxf>
      <font>
        <b val="0"/>
        <i/>
        <color theme="3"/>
      </font>
    </dxf>
    <dxf>
      <font>
        <b val="0"/>
        <i/>
        <color theme="3"/>
      </font>
    </dxf>
    <dxf>
      <font>
        <b/>
        <i val="0"/>
        <color theme="8"/>
      </font>
    </dxf>
    <dxf>
      <font>
        <b/>
        <i val="0"/>
        <color theme="6"/>
      </font>
    </dxf>
    <dxf>
      <font>
        <b/>
        <i val="0"/>
        <color theme="7"/>
      </font>
    </dxf>
    <dxf>
      <font>
        <b val="0"/>
        <i val="0"/>
        <color theme="3"/>
      </font>
    </dxf>
    <dxf>
      <font>
        <b/>
        <i val="0"/>
        <color theme="8"/>
      </font>
    </dxf>
    <dxf>
      <font>
        <b val="0"/>
        <i val="0"/>
        <color theme="3"/>
      </font>
    </dxf>
    <dxf>
      <font>
        <b/>
        <i val="0"/>
        <color theme="8"/>
      </font>
    </dxf>
    <dxf>
      <font>
        <b val="0"/>
        <i val="0"/>
        <color theme="3"/>
      </font>
    </dxf>
    <dxf>
      <font>
        <b/>
        <i val="0"/>
        <color theme="8"/>
      </font>
    </dxf>
    <dxf>
      <font>
        <b val="0"/>
        <i val="0"/>
        <color theme="3"/>
      </font>
    </dxf>
    <dxf>
      <font>
        <b/>
        <i val="0"/>
        <color theme="8"/>
      </font>
    </dxf>
    <dxf>
      <font>
        <color theme="0"/>
      </font>
    </dxf>
    <dxf>
      <font>
        <color theme="4"/>
      </font>
    </dxf>
    <dxf>
      <font>
        <color theme="5"/>
      </font>
      <fill>
        <patternFill>
          <bgColor theme="5"/>
        </patternFill>
      </fill>
    </dxf>
    <dxf>
      <font>
        <color theme="0"/>
      </font>
    </dxf>
    <dxf>
      <font>
        <color theme="0"/>
      </font>
    </dxf>
    <dxf>
      <font>
        <color theme="4"/>
      </font>
    </dxf>
    <dxf>
      <font>
        <color theme="5"/>
      </font>
      <fill>
        <patternFill>
          <bgColor theme="5"/>
        </patternFill>
      </fill>
    </dxf>
    <dxf>
      <font>
        <color theme="5"/>
      </font>
      <fill>
        <patternFill>
          <bgColor theme="5"/>
        </patternFill>
      </fill>
    </dxf>
    <dxf>
      <numFmt numFmtId="0" formatCode="General"/>
    </dxf>
    <dxf>
      <numFmt numFmtId="0" formatCode="General"/>
    </dxf>
    <dxf>
      <border outline="0">
        <top style="thin">
          <color theme="1"/>
        </top>
      </border>
    </dxf>
    <dxf>
      <border outline="0">
        <bottom style="thick">
          <color theme="0"/>
        </bottom>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theme="1"/>
        </left>
        <right style="thin">
          <color theme="1"/>
        </right>
        <top style="thin">
          <color theme="1"/>
        </top>
        <bottom style="thin">
          <color indexed="64"/>
        </bottom>
      </border>
    </dxf>
    <dxf>
      <border outline="0">
        <bottom style="thick">
          <color theme="0"/>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font>
        <b val="0"/>
        <i val="0"/>
        <strike val="0"/>
        <condense val="0"/>
        <extend val="0"/>
        <outline val="0"/>
        <shadow val="0"/>
        <u val="none"/>
        <vertAlign val="baseline"/>
        <sz val="11"/>
        <color theme="1"/>
        <name val="Arial"/>
        <scheme val="minor"/>
      </font>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left style="thin">
          <color theme="1"/>
        </left>
        <right style="thin">
          <color theme="1"/>
        </right>
        <top style="thin">
          <color theme="1"/>
        </top>
        <bottom style="thin">
          <color theme="1"/>
        </bottom>
      </border>
    </dxf>
    <dxf>
      <fill>
        <patternFill patternType="none">
          <fgColor indexed="64"/>
          <bgColor auto="1"/>
        </patternFill>
      </fill>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style="thin">
          <color theme="1"/>
        </vertical>
        <horizontal style="thin">
          <color theme="1"/>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0" formatCode="General"/>
    </dxf>
    <dxf>
      <numFmt numFmtId="0" formatCode="General"/>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0" formatCode="General"/>
    </dxf>
    <dxf>
      <font>
        <b/>
        <i val="0"/>
        <strike val="0"/>
        <condense val="0"/>
        <extend val="0"/>
        <outline val="0"/>
        <shadow val="0"/>
        <u val="none"/>
        <vertAlign val="baseline"/>
        <sz val="11"/>
        <color theme="1"/>
        <name val="Arial"/>
        <scheme val="minor"/>
      </font>
    </dxf>
    <dxf>
      <font>
        <strike val="0"/>
        <outline val="0"/>
        <shadow val="0"/>
        <u val="none"/>
        <vertAlign val="baseline"/>
        <sz val="11"/>
        <color theme="3"/>
        <name val="Arial"/>
        <scheme val="minor"/>
      </font>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indexed="65"/>
        </patternFill>
      </fill>
      <alignment horizontal="general" vertical="top" textRotation="0" wrapText="1" indent="0" justifyLastLine="0" shrinkToFit="0" readingOrder="0"/>
      <protection locked="1" hidden="0"/>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theme="1"/>
        </left>
        <right/>
        <top style="thin">
          <color theme="1"/>
        </top>
        <bottom style="thin">
          <color theme="1"/>
        </bottom>
        <vertical/>
        <horizontal/>
      </border>
      <protection locked="1" hidden="0"/>
    </dxf>
    <dxf>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rial"/>
        <scheme val="none"/>
      </font>
      <fill>
        <patternFill patternType="solid">
          <fgColor indexed="64"/>
          <bgColor theme="6" tint="0.79998168889431442"/>
        </patternFill>
      </fill>
      <alignment horizontal="general" vertical="top" textRotation="0" wrapText="1" indent="0" justifyLastLine="0" shrinkToFit="0" readingOrder="0"/>
      <protection locked="1" hidden="0"/>
    </dxf>
    <dxf>
      <font>
        <b val="0"/>
        <strike val="0"/>
        <outline val="0"/>
        <shadow val="0"/>
        <u val="none"/>
        <vertAlign val="baseline"/>
        <sz val="12"/>
        <color theme="6"/>
        <name val="Arial"/>
        <scheme val="minor"/>
      </font>
      <fill>
        <patternFill patternType="solid">
          <fgColor indexed="64"/>
          <bgColor theme="6" tint="0.79998168889431442"/>
        </patternFill>
      </fill>
      <alignment horizontal="center" vertical="center" textRotation="0" wrapText="1" indent="0" justifyLastLine="0" shrinkToFit="0" readingOrder="0"/>
      <protection locked="1" hidden="0"/>
    </dxf>
    <dxf>
      <fill>
        <patternFill patternType="solid">
          <fgColor indexed="64"/>
          <bgColor theme="8" tint="0.79998168889431442"/>
        </patternFill>
      </fill>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1" hidden="0"/>
    </dxf>
    <dxf>
      <alignment vertical="top" textRotation="0" wrapText="1" indent="0" justifyLastLine="0" shrinkToFit="0" readingOrder="0"/>
      <protection locked="1" hidden="0"/>
    </dxf>
    <dxf>
      <alignment vertical="top" textRotation="0" wrapText="1" indent="0" justifyLastLine="0" shrinkToFit="0" readingOrder="0"/>
      <protection locked="1" hidden="0"/>
    </dxf>
    <dxf>
      <protection locked="1" hidden="0"/>
    </dxf>
    <dxf>
      <numFmt numFmtId="0" formatCode="General"/>
    </dxf>
    <dxf>
      <numFmt numFmtId="14" formatCode="0.0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border outline="0">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000"/>
      <fill>
        <patternFill patternType="solid">
          <fgColor indexed="64"/>
          <bgColor theme="0"/>
        </patternFill>
      </fill>
    </dxf>
    <dxf>
      <font>
        <b val="0"/>
        <i val="0"/>
        <strike val="0"/>
        <condense val="0"/>
        <extend val="0"/>
        <outline val="0"/>
        <shadow val="0"/>
        <u val="none"/>
        <vertAlign val="baseline"/>
        <sz val="11"/>
        <color theme="1"/>
        <name val="Arial"/>
        <scheme val="none"/>
      </font>
      <numFmt numFmtId="164" formatCode="0.0000"/>
      <fill>
        <patternFill patternType="none">
          <fgColor indexed="64"/>
          <bgColor auto="1"/>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indent="0" justifyLastLine="0" shrinkToFit="0" readingOrder="0"/>
      <protection locked="0" hidden="0"/>
    </dxf>
    <dxf>
      <font>
        <strike val="0"/>
        <outline val="0"/>
        <shadow val="0"/>
        <u val="none"/>
        <vertAlign val="baseline"/>
        <sz val="9"/>
        <color theme="1"/>
        <name val="Arial"/>
        <family val="2"/>
        <scheme val="none"/>
      </font>
      <fill>
        <patternFill patternType="solid">
          <fgColor indexed="64"/>
          <bgColor theme="5"/>
        </patternFill>
      </fill>
      <alignment textRotation="0" wrapText="1" indent="0" justifyLastLine="0" shrinkToFit="0" readingOrder="0"/>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xr9:uid="{00000000-0011-0000-FFFF-FFFF00000000}">
      <tableStyleElement type="headerRow" dxfId="273"/>
      <tableStyleElement type="firstRowStripe" dxfId="272"/>
      <tableStyleElement type="secondRowStripe" dxfId="271"/>
    </tableStyle>
  </tableStyles>
  <colors>
    <mruColors>
      <color rgb="FFCF2301"/>
      <color rgb="FF0D6498"/>
      <color rgb="FF0000FF"/>
      <color rgb="FFE8F8FE"/>
      <color rgb="FFECF9FE"/>
      <color rgb="FFFFF467"/>
      <color rgb="FFFFFF99"/>
      <color rgb="FFF1F5F9"/>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9</xdr:col>
      <xdr:colOff>76200</xdr:colOff>
      <xdr:row>25</xdr:row>
      <xdr:rowOff>180975</xdr:rowOff>
    </xdr:from>
    <xdr:to>
      <xdr:col>18</xdr:col>
      <xdr:colOff>122792</xdr:colOff>
      <xdr:row>27</xdr:row>
      <xdr:rowOff>885579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tretch>
          <a:fillRect/>
        </a:stretch>
      </xdr:blipFill>
      <xdr:spPr>
        <a:xfrm>
          <a:off x="3248025" y="8362950"/>
          <a:ext cx="3218417" cy="1047504"/>
        </a:xfrm>
        <a:prstGeom prst="rect">
          <a:avLst/>
        </a:prstGeom>
      </xdr:spPr>
    </xdr:pic>
    <xdr:clientData/>
  </xdr:twoCellAnchor>
  <xdr:twoCellAnchor editAs="oneCell">
    <xdr:from>
      <xdr:col>11</xdr:col>
      <xdr:colOff>85725</xdr:colOff>
      <xdr:row>0</xdr:row>
      <xdr:rowOff>9525</xdr:rowOff>
    </xdr:from>
    <xdr:to>
      <xdr:col>20</xdr:col>
      <xdr:colOff>348626</xdr:colOff>
      <xdr:row>2</xdr:row>
      <xdr:rowOff>2286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35791" r="1"/>
        <a:stretch/>
      </xdr:blipFill>
      <xdr:spPr>
        <a:xfrm>
          <a:off x="3962400" y="9525"/>
          <a:ext cx="3434726" cy="754761"/>
        </a:xfrm>
        <a:prstGeom prst="rect">
          <a:avLst/>
        </a:prstGeom>
      </xdr:spPr>
    </xdr:pic>
    <xdr:clientData/>
  </xdr:twoCellAnchor>
  <xdr:twoCellAnchor>
    <xdr:from>
      <xdr:col>0</xdr:col>
      <xdr:colOff>0</xdr:colOff>
      <xdr:row>0</xdr:row>
      <xdr:rowOff>19050</xdr:rowOff>
    </xdr:from>
    <xdr:to>
      <xdr:col>20</xdr:col>
      <xdr:colOff>339852</xdr:colOff>
      <xdr:row>1</xdr:row>
      <xdr:rowOff>247650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0" y="19050"/>
          <a:ext cx="7388352" cy="73342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editAs="oneCell">
    <xdr:from>
      <xdr:col>0</xdr:col>
      <xdr:colOff>0</xdr:colOff>
      <xdr:row>27</xdr:row>
      <xdr:rowOff>200025</xdr:rowOff>
    </xdr:from>
    <xdr:to>
      <xdr:col>7</xdr:col>
      <xdr:colOff>0</xdr:colOff>
      <xdr:row>27</xdr:row>
      <xdr:rowOff>864398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8886825"/>
          <a:ext cx="2466975" cy="664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10888</xdr:colOff>
      <xdr:row>3</xdr:row>
      <xdr:rowOff>2779</xdr:rowOff>
    </xdr:from>
    <xdr:to>
      <xdr:col>20</xdr:col>
      <xdr:colOff>4053</xdr:colOff>
      <xdr:row>3</xdr:row>
      <xdr:rowOff>2779</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flipH="1">
          <a:off x="10888" y="513481"/>
          <a:ext cx="7045718"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12</xdr:col>
      <xdr:colOff>228600</xdr:colOff>
      <xdr:row>0</xdr:row>
      <xdr:rowOff>0</xdr:rowOff>
    </xdr:from>
    <xdr:to>
      <xdr:col>19</xdr:col>
      <xdr:colOff>332844</xdr:colOff>
      <xdr:row>3</xdr:row>
      <xdr:rowOff>2498</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781550" y="0"/>
          <a:ext cx="2571219" cy="726398"/>
        </a:xfrm>
        <a:prstGeom prst="rect">
          <a:avLst/>
        </a:prstGeom>
      </xdr:spPr>
    </xdr:pic>
    <xdr:clientData/>
  </xdr:twoCellAnchor>
  <xdr:twoCellAnchor>
    <xdr:from>
      <xdr:col>0</xdr:col>
      <xdr:colOff>0</xdr:colOff>
      <xdr:row>0</xdr:row>
      <xdr:rowOff>0</xdr:rowOff>
    </xdr:from>
    <xdr:to>
      <xdr:col>19</xdr:col>
      <xdr:colOff>314325</xdr:colOff>
      <xdr:row>2</xdr:row>
      <xdr:rowOff>192698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0" y="0"/>
          <a:ext cx="7105650" cy="71657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190500</xdr:colOff>
      <xdr:row>0</xdr:row>
      <xdr:rowOff>0</xdr:rowOff>
    </xdr:from>
    <xdr:to>
      <xdr:col>17</xdr:col>
      <xdr:colOff>8282</xdr:colOff>
      <xdr:row>3</xdr:row>
      <xdr:rowOff>0</xdr:rowOff>
    </xdr:to>
    <xdr:sp macro="" textlink="">
      <xdr:nvSpPr>
        <xdr:cNvPr id="9" name="Right Triangle 8">
          <a:extLst>
            <a:ext uri="{FF2B5EF4-FFF2-40B4-BE49-F238E27FC236}">
              <a16:creationId xmlns:a16="http://schemas.microsoft.com/office/drawing/2014/main" id="{00000000-0008-0000-0400-000009000000}"/>
            </a:ext>
          </a:extLst>
        </xdr:cNvPr>
        <xdr:cNvSpPr/>
      </xdr:nvSpPr>
      <xdr:spPr>
        <a:xfrm rot="16200000">
          <a:off x="5553489" y="4141"/>
          <a:ext cx="538370" cy="53008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16568</xdr:colOff>
      <xdr:row>3</xdr:row>
      <xdr:rowOff>0</xdr:rowOff>
    </xdr:from>
    <xdr:to>
      <xdr:col>20</xdr:col>
      <xdr:colOff>0</xdr:colOff>
      <xdr:row>3</xdr:row>
      <xdr:rowOff>0</xdr:rowOff>
    </xdr:to>
    <xdr:cxnSp macro="">
      <xdr:nvCxnSpPr>
        <xdr:cNvPr id="6" name="Straight Connector 5">
          <a:extLst>
            <a:ext uri="{FF2B5EF4-FFF2-40B4-BE49-F238E27FC236}">
              <a16:creationId xmlns:a16="http://schemas.microsoft.com/office/drawing/2014/main" id="{00000000-0008-0000-0400-000006000000}"/>
            </a:ext>
          </a:extLst>
        </xdr:cNvPr>
        <xdr:cNvCxnSpPr/>
      </xdr:nvCxnSpPr>
      <xdr:spPr>
        <a:xfrm flipH="1">
          <a:off x="16568" y="548640"/>
          <a:ext cx="7096702"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285750</xdr:colOff>
          <xdr:row>60</xdr:row>
          <xdr:rowOff>228600</xdr:rowOff>
        </xdr:from>
        <xdr:to>
          <xdr:col>9</xdr:col>
          <xdr:colOff>152400</xdr:colOff>
          <xdr:row>62</xdr:row>
          <xdr:rowOff>152400</xdr:rowOff>
        </xdr:to>
        <xdr:sp macro="" textlink="">
          <xdr:nvSpPr>
            <xdr:cNvPr id="20517" name="Object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solidFill>
              <a:srgbClr val="D8D8D8"/>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14</xdr:col>
      <xdr:colOff>190501</xdr:colOff>
      <xdr:row>0</xdr:row>
      <xdr:rowOff>0</xdr:rowOff>
    </xdr:from>
    <xdr:to>
      <xdr:col>19</xdr:col>
      <xdr:colOff>197760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53026" y="0"/>
          <a:ext cx="1921784" cy="542925"/>
        </a:xfrm>
        <a:prstGeom prst="rect">
          <a:avLst/>
        </a:prstGeom>
      </xdr:spPr>
    </xdr:pic>
    <xdr:clientData/>
  </xdr:twoCellAnchor>
  <xdr:twoCellAnchor>
    <xdr:from>
      <xdr:col>0</xdr:col>
      <xdr:colOff>0</xdr:colOff>
      <xdr:row>0</xdr:row>
      <xdr:rowOff>0</xdr:rowOff>
    </xdr:from>
    <xdr:to>
      <xdr:col>19</xdr:col>
      <xdr:colOff>190500</xdr:colOff>
      <xdr:row>3</xdr:row>
      <xdr:rowOff>0</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0" y="0"/>
          <a:ext cx="7067550" cy="54292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197827</xdr:rowOff>
    </xdr:from>
    <xdr:to>
      <xdr:col>5</xdr:col>
      <xdr:colOff>5013</xdr:colOff>
      <xdr:row>1</xdr:row>
      <xdr:rowOff>197827</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flipH="1">
          <a:off x="11906" y="455002"/>
          <a:ext cx="7917907"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1809751</xdr:colOff>
      <xdr:row>0</xdr:row>
      <xdr:rowOff>0</xdr:rowOff>
    </xdr:from>
    <xdr:to>
      <xdr:col>4</xdr:col>
      <xdr:colOff>1590675</xdr:colOff>
      <xdr:row>1</xdr:row>
      <xdr:rowOff>197589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496051" y="0"/>
          <a:ext cx="1609724" cy="454764"/>
        </a:xfrm>
        <a:prstGeom prst="rect">
          <a:avLst/>
        </a:prstGeom>
      </xdr:spPr>
    </xdr:pic>
    <xdr:clientData/>
  </xdr:twoCellAnchor>
  <xdr:twoCellAnchor>
    <xdr:from>
      <xdr:col>0</xdr:col>
      <xdr:colOff>0</xdr:colOff>
      <xdr:row>0</xdr:row>
      <xdr:rowOff>0</xdr:rowOff>
    </xdr:from>
    <xdr:to>
      <xdr:col>5</xdr:col>
      <xdr:colOff>0</xdr:colOff>
      <xdr:row>1</xdr:row>
      <xdr:rowOff>190500</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0" y="0"/>
          <a:ext cx="8115300"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16567</xdr:colOff>
      <xdr:row>3</xdr:row>
      <xdr:rowOff>8282</xdr:rowOff>
    </xdr:from>
    <xdr:to>
      <xdr:col>19</xdr:col>
      <xdr:colOff>335017</xdr:colOff>
      <xdr:row>3</xdr:row>
      <xdr:rowOff>8282</xdr:rowOff>
    </xdr:to>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flipH="1">
          <a:off x="16567" y="546937"/>
          <a:ext cx="7058209"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171450</xdr:colOff>
      <xdr:row>0</xdr:row>
      <xdr:rowOff>0</xdr:rowOff>
    </xdr:from>
    <xdr:to>
      <xdr:col>19</xdr:col>
      <xdr:colOff>190500</xdr:colOff>
      <xdr:row>3</xdr:row>
      <xdr:rowOff>3329</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105400" y="0"/>
          <a:ext cx="1933575" cy="546254"/>
        </a:xfrm>
        <a:prstGeom prst="rect">
          <a:avLst/>
        </a:prstGeom>
      </xdr:spPr>
    </xdr:pic>
    <xdr:clientData/>
  </xdr:twoCellAnchor>
  <xdr:twoCellAnchor>
    <xdr:from>
      <xdr:col>0</xdr:col>
      <xdr:colOff>0</xdr:colOff>
      <xdr:row>0</xdr:row>
      <xdr:rowOff>6157</xdr:rowOff>
    </xdr:from>
    <xdr:to>
      <xdr:col>19</xdr:col>
      <xdr:colOff>342900</xdr:colOff>
      <xdr:row>3</xdr:row>
      <xdr:rowOff>9525</xdr:rowOff>
    </xdr:to>
    <xdr:sp macro="" textlink="">
      <xdr:nvSpPr>
        <xdr:cNvPr id="8" name="Rectangle 7">
          <a:extLst>
            <a:ext uri="{FF2B5EF4-FFF2-40B4-BE49-F238E27FC236}">
              <a16:creationId xmlns:a16="http://schemas.microsoft.com/office/drawing/2014/main" id="{00000000-0008-0000-0900-000008000000}"/>
            </a:ext>
          </a:extLst>
        </xdr:cNvPr>
        <xdr:cNvSpPr/>
      </xdr:nvSpPr>
      <xdr:spPr>
        <a:xfrm>
          <a:off x="0" y="6157"/>
          <a:ext cx="7038975" cy="54629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1028700</xdr:colOff>
      <xdr:row>0</xdr:row>
      <xdr:rowOff>0</xdr:rowOff>
    </xdr:from>
    <xdr:to>
      <xdr:col>5</xdr:col>
      <xdr:colOff>264436</xdr:colOff>
      <xdr:row>2</xdr:row>
      <xdr:rowOff>200024</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5334000" y="0"/>
          <a:ext cx="1921786" cy="542924"/>
        </a:xfrm>
        <a:prstGeom prst="rect">
          <a:avLst/>
        </a:prstGeom>
      </xdr:spPr>
    </xdr:pic>
    <xdr:clientData/>
  </xdr:twoCellAnchor>
  <xdr:twoCellAnchor>
    <xdr:from>
      <xdr:col>0</xdr:col>
      <xdr:colOff>0</xdr:colOff>
      <xdr:row>0</xdr:row>
      <xdr:rowOff>4763</xdr:rowOff>
    </xdr:from>
    <xdr:to>
      <xdr:col>5</xdr:col>
      <xdr:colOff>257175</xdr:colOff>
      <xdr:row>3</xdr:row>
      <xdr:rowOff>9525</xdr:rowOff>
    </xdr:to>
    <xdr:sp macro="" textlink="">
      <xdr:nvSpPr>
        <xdr:cNvPr id="8" name="Rectangle 7">
          <a:extLst>
            <a:ext uri="{FF2B5EF4-FFF2-40B4-BE49-F238E27FC236}">
              <a16:creationId xmlns:a16="http://schemas.microsoft.com/office/drawing/2014/main" id="{00000000-0008-0000-0B00-000008000000}"/>
            </a:ext>
          </a:extLst>
        </xdr:cNvPr>
        <xdr:cNvSpPr/>
      </xdr:nvSpPr>
      <xdr:spPr>
        <a:xfrm>
          <a:off x="0" y="4763"/>
          <a:ext cx="7248525" cy="547687"/>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1352550</xdr:colOff>
      <xdr:row>0</xdr:row>
      <xdr:rowOff>0</xdr:rowOff>
    </xdr:from>
    <xdr:to>
      <xdr:col>8</xdr:col>
      <xdr:colOff>7261</xdr:colOff>
      <xdr:row>3</xdr:row>
      <xdr:rowOff>17339</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7334250" y="0"/>
          <a:ext cx="2455186" cy="693614"/>
        </a:xfrm>
        <a:prstGeom prst="rect">
          <a:avLst/>
        </a:prstGeom>
      </xdr:spPr>
    </xdr:pic>
    <xdr:clientData/>
  </xdr:twoCellAnchor>
  <xdr:twoCellAnchor>
    <xdr:from>
      <xdr:col>0</xdr:col>
      <xdr:colOff>9525</xdr:colOff>
      <xdr:row>0</xdr:row>
      <xdr:rowOff>21278</xdr:rowOff>
    </xdr:from>
    <xdr:to>
      <xdr:col>8</xdr:col>
      <xdr:colOff>0</xdr:colOff>
      <xdr:row>3</xdr:row>
      <xdr:rowOff>2536</xdr:rowOff>
    </xdr:to>
    <xdr:sp macro="" textlink="">
      <xdr:nvSpPr>
        <xdr:cNvPr id="2" name="Rectangle 1">
          <a:extLst>
            <a:ext uri="{FF2B5EF4-FFF2-40B4-BE49-F238E27FC236}">
              <a16:creationId xmlns:a16="http://schemas.microsoft.com/office/drawing/2014/main" id="{00000000-0008-0000-0D00-000002000000}"/>
            </a:ext>
          </a:extLst>
        </xdr:cNvPr>
        <xdr:cNvSpPr/>
      </xdr:nvSpPr>
      <xdr:spPr>
        <a:xfrm>
          <a:off x="9525" y="21278"/>
          <a:ext cx="9772650" cy="65753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8283</xdr:colOff>
      <xdr:row>3</xdr:row>
      <xdr:rowOff>8283</xdr:rowOff>
    </xdr:from>
    <xdr:to>
      <xdr:col>20</xdr:col>
      <xdr:colOff>0</xdr:colOff>
      <xdr:row>3</xdr:row>
      <xdr:rowOff>8283</xdr:rowOff>
    </xdr:to>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flipH="1">
          <a:off x="8283" y="546653"/>
          <a:ext cx="7131326"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190500</xdr:colOff>
      <xdr:row>0</xdr:row>
      <xdr:rowOff>0</xdr:rowOff>
    </xdr:from>
    <xdr:to>
      <xdr:col>19</xdr:col>
      <xdr:colOff>342900</xdr:colOff>
      <xdr:row>2</xdr:row>
      <xdr:rowOff>197972</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5143500" y="0"/>
          <a:ext cx="1914525" cy="5408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8:E75" totalsRowCount="1" headerRowDxfId="270" dataDxfId="269" totalsRowDxfId="268">
  <autoFilter ref="A18:E74" xr:uid="{00000000-0009-0000-0100-000003000000}"/>
  <tableColumns count="5">
    <tableColumn id="1" xr3:uid="{00000000-0010-0000-0000-000001000000}" name="Component Description" dataDxfId="267" totalsRowDxfId="266"/>
    <tableColumn id="2" xr3:uid="{00000000-0010-0000-0000-000002000000}" name="CAS Number (CAS)" totalsRowFunction="custom" dataDxfId="265" totalsRowDxfId="264">
      <totalsRowFormula>VLOOKUP(B76,TranslationTable,3,FALSE)</totalsRowFormula>
    </tableColumn>
    <tableColumn id="3" xr3:uid="{00000000-0010-0000-0000-000003000000}" name="Weight Percentage (no ranges)" totalsRowFunction="sum" dataDxfId="263" totalsRowDxfId="262"/>
    <tableColumn id="4" xr3:uid="{00000000-0010-0000-0000-000004000000}" name="Component Type (See PPG Definition below)" dataDxfId="261" totalsRowDxfId="260"/>
    <tableColumn id="5" xr3:uid="{00000000-0010-0000-0000-000005000000}" name="Impurity?" dataDxfId="259" totalsRowDxfId="258"/>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32:D37" totalsRowShown="0" headerRowBorderDxfId="206" tableBorderDxfId="205">
  <autoFilter ref="A32:D37" xr:uid="{00000000-0009-0000-0100-00000A000000}"/>
  <sortState xmlns:xlrd2="http://schemas.microsoft.com/office/spreadsheetml/2017/richdata2" ref="A93:D97">
    <sortCondition ref="B92:B97"/>
  </sortState>
  <tableColumns count="4">
    <tableColumn id="1" xr3:uid="{00000000-0010-0000-0900-000001000000}" name="Dropdown Type" dataDxfId="204"/>
    <tableColumn id="2" xr3:uid="{00000000-0010-0000-0900-000002000000}" name="English" dataDxfId="203"/>
    <tableColumn id="3" xr3:uid="{00000000-0010-0000-0900-000003000000}" name="Current Translation" dataDxfId="202">
      <calculatedColumnFormula>VLOOKUP(Table10[[#This Row],[English]],TranslationTable,3,FALSE)</calculatedColumnFormula>
    </tableColumn>
    <tableColumn id="4" xr3:uid="{00000000-0010-0000-0900-000004000000}" name="Translation Concatenate" dataDxfId="201"/>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0:D44" totalsRowShown="0" headerRowBorderDxfId="200" tableBorderDxfId="199">
  <autoFilter ref="A40:D44" xr:uid="{00000000-0009-0000-0100-00000B000000}"/>
  <tableColumns count="4">
    <tableColumn id="1" xr3:uid="{00000000-0010-0000-0A00-000001000000}" name="Dropdown Type" dataDxfId="198"/>
    <tableColumn id="2" xr3:uid="{00000000-0010-0000-0A00-000002000000}" name="English" dataDxfId="197"/>
    <tableColumn id="3" xr3:uid="{00000000-0010-0000-0A00-000003000000}" name="Current Translation" dataDxfId="196">
      <calculatedColumnFormula>VLOOKUP(Table11[[#This Row],[English]],TranslationTable,3,FALSE)</calculatedColumnFormula>
    </tableColumn>
    <tableColumn id="4" xr3:uid="{00000000-0010-0000-0A00-000004000000}" name="Translation Concatenate" dataDxfId="195"/>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7:D52" totalsRowShown="0" headerRowBorderDxfId="194" tableBorderDxfId="193">
  <autoFilter ref="A47:D52" xr:uid="{00000000-0009-0000-0100-00000C000000}"/>
  <tableColumns count="4">
    <tableColumn id="1" xr3:uid="{00000000-0010-0000-0B00-000001000000}" name="Dropdown Type" dataDxfId="192"/>
    <tableColumn id="2" xr3:uid="{00000000-0010-0000-0B00-000002000000}" name="English" dataDxfId="191"/>
    <tableColumn id="3" xr3:uid="{00000000-0010-0000-0B00-000003000000}" name="Current Translation" dataDxfId="190">
      <calculatedColumnFormula>VLOOKUP(Table12[[#This Row],[English]],TranslationTable,3,FALSE)</calculatedColumnFormula>
    </tableColumn>
    <tableColumn id="4" xr3:uid="{00000000-0010-0000-0B00-000004000000}" name="Translation Concatenate" dataDxfId="189">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5:D58" totalsRowShown="0" headerRowBorderDxfId="188" tableBorderDxfId="187">
  <autoFilter ref="A55:D58" xr:uid="{00000000-0009-0000-0100-00000D000000}"/>
  <sortState xmlns:xlrd2="http://schemas.microsoft.com/office/spreadsheetml/2017/richdata2" ref="A116:D118">
    <sortCondition ref="B115:B118"/>
  </sortState>
  <tableColumns count="4">
    <tableColumn id="1" xr3:uid="{00000000-0010-0000-0C00-000001000000}" name="Dropdown Type" dataDxfId="186"/>
    <tableColumn id="2" xr3:uid="{00000000-0010-0000-0C00-000002000000}" name="English" dataDxfId="185"/>
    <tableColumn id="3" xr3:uid="{00000000-0010-0000-0C00-000003000000}" name="Current Translation" dataDxfId="184">
      <calculatedColumnFormula>VLOOKUP(Table13[[#This Row],[English]],TranslationTable,3,FALSE)</calculatedColumnFormula>
    </tableColumn>
    <tableColumn id="4" xr3:uid="{00000000-0010-0000-0C00-000004000000}" name="Translation Concatenate" dataDxfId="183">
      <calculatedColumnFormula>CONCATENATE(Table13[[#This Row],[Current Translation]], " (",Table13[[#This Row],[English]],")")</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61:D64" totalsRowShown="0" headerRowBorderDxfId="182" tableBorderDxfId="181">
  <autoFilter ref="A61:D64" xr:uid="{00000000-0009-0000-0100-00000E000000}"/>
  <sortState xmlns:xlrd2="http://schemas.microsoft.com/office/spreadsheetml/2017/richdata2" ref="A122:D124">
    <sortCondition ref="B121:B124"/>
  </sortState>
  <tableColumns count="4">
    <tableColumn id="1" xr3:uid="{00000000-0010-0000-0D00-000001000000}" name="Dropdown Type" dataDxfId="180"/>
    <tableColumn id="2" xr3:uid="{00000000-0010-0000-0D00-000002000000}" name="English" dataDxfId="179"/>
    <tableColumn id="3" xr3:uid="{00000000-0010-0000-0D00-000003000000}" name="Current Translation" dataDxfId="178">
      <calculatedColumnFormula>VLOOKUP(Table14[[#This Row],[English]],TranslationTable,3,FALSE)</calculatedColumnFormula>
    </tableColumn>
    <tableColumn id="4" xr3:uid="{00000000-0010-0000-0D00-000004000000}" name="Translation Concatenate" dataDxfId="177"/>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67:D75" totalsRowShown="0" headerRowBorderDxfId="176" tableBorderDxfId="175">
  <autoFilter ref="A67:D75" xr:uid="{00000000-0009-0000-0100-00000F000000}"/>
  <sortState xmlns:xlrd2="http://schemas.microsoft.com/office/spreadsheetml/2017/richdata2" ref="A128:D135">
    <sortCondition ref="B127:B135"/>
  </sortState>
  <tableColumns count="4">
    <tableColumn id="1" xr3:uid="{00000000-0010-0000-0E00-000001000000}" name="Dropdown Type" dataDxfId="174"/>
    <tableColumn id="2" xr3:uid="{00000000-0010-0000-0E00-000002000000}" name="English" dataDxfId="173"/>
    <tableColumn id="3" xr3:uid="{00000000-0010-0000-0E00-000003000000}" name="Current Translation" dataDxfId="172">
      <calculatedColumnFormula>VLOOKUP(Table15[[#This Row],[English]],TranslationTable,3,FALSE)</calculatedColumnFormula>
    </tableColumn>
    <tableColumn id="4" xr3:uid="{00000000-0010-0000-0E00-000004000000}" name="Translation Concatenate" dataDxfId="171">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78:D82" totalsRowShown="0" headerRowBorderDxfId="170" tableBorderDxfId="169">
  <autoFilter ref="A78:D82" xr:uid="{00000000-0009-0000-0100-000010000000}"/>
  <tableColumns count="4">
    <tableColumn id="1" xr3:uid="{00000000-0010-0000-0F00-000001000000}" name="Dropdown Type" dataDxfId="168"/>
    <tableColumn id="2" xr3:uid="{00000000-0010-0000-0F00-000002000000}" name="English" dataDxfId="167"/>
    <tableColumn id="3" xr3:uid="{00000000-0010-0000-0F00-000003000000}" name="Current Translation" dataDxfId="166">
      <calculatedColumnFormula>VLOOKUP(Table16[[#This Row],[English]],TranslationTable,3,FALSE)</calculatedColumnFormula>
    </tableColumn>
    <tableColumn id="4" xr3:uid="{00000000-0010-0000-0F00-000004000000}" name="Translation Concatenate" dataDxfId="16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8" displayName="Table18" ref="A85:D89" totalsRowShown="0" headerRowBorderDxfId="164" tableBorderDxfId="163">
  <autoFilter ref="A85:D89" xr:uid="{00000000-0009-0000-0100-000011000000}"/>
  <tableColumns count="4">
    <tableColumn id="1" xr3:uid="{00000000-0010-0000-1000-000001000000}" name="Dropdown Type" dataDxfId="162"/>
    <tableColumn id="2" xr3:uid="{00000000-0010-0000-1000-000002000000}" name="English" dataDxfId="161"/>
    <tableColumn id="3" xr3:uid="{00000000-0010-0000-1000-000003000000}" name="Current Translation" dataDxfId="160">
      <calculatedColumnFormula>VLOOKUP(Table18[[#This Row],[English]],TranslationTable,3,FALSE)</calculatedColumnFormula>
    </tableColumn>
    <tableColumn id="4" xr3:uid="{00000000-0010-0000-1000-000004000000}" name="Translation Concatenate" dataDxfId="159"/>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9" displayName="Table19" ref="A92:D95" totalsRowShown="0" headerRowBorderDxfId="158" tableBorderDxfId="157">
  <autoFilter ref="A92:D95" xr:uid="{00000000-0009-0000-0100-000012000000}"/>
  <tableColumns count="4">
    <tableColumn id="1" xr3:uid="{00000000-0010-0000-1100-000001000000}" name="Dropdown Type" dataDxfId="156"/>
    <tableColumn id="2" xr3:uid="{00000000-0010-0000-1100-000002000000}" name="English" dataDxfId="155"/>
    <tableColumn id="3" xr3:uid="{00000000-0010-0000-1100-000003000000}" name="Current Translation" dataDxfId="154">
      <calculatedColumnFormula>VLOOKUP(Table19[[#This Row],[English]],TranslationTable,3,FALSE)</calculatedColumnFormula>
    </tableColumn>
    <tableColumn id="4" xr3:uid="{00000000-0010-0000-1100-000004000000}" name="Translation Concatenate" dataDxfId="153"/>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20" displayName="Table20" ref="A98:I101" totalsRowShown="0" headerRowBorderDxfId="152" tableBorderDxfId="151">
  <autoFilter ref="A98:I101" xr:uid="{00000000-0009-0000-0100-000013000000}"/>
  <tableColumns count="9">
    <tableColumn id="1" xr3:uid="{00000000-0010-0000-1200-000001000000}" name="Dropdown Type" dataDxfId="150"/>
    <tableColumn id="2" xr3:uid="{00000000-0010-0000-1200-000002000000}" name="English"/>
    <tableColumn id="3" xr3:uid="{00000000-0010-0000-1200-000003000000}" name="Current Translation" dataDxfId="149">
      <calculatedColumnFormula>VLOOKUP(Table20[[#This Row],[English]],TranslationTable,3,FALSE)</calculatedColumnFormula>
    </tableColumn>
    <tableColumn id="4" xr3:uid="{00000000-0010-0000-1200-000004000000}" name="Translation Concatenate" dataDxfId="148"/>
    <tableColumn id="5" xr3:uid="{BB340A85-E607-4224-A757-F96B326FF66C}" name="Food Contact Lookup"/>
    <tableColumn id="6" xr3:uid="{F0DB3530-7436-40F5-9031-E45D5BC2B550}" name="Microparticle "/>
    <tableColumn id="7" xr3:uid="{4C3BB8DD-F825-44B7-9379-64F5DA0E1CDC}" name="Food Contact Translation" dataDxfId="147">
      <calculatedColumnFormula>VLOOKUP(Table20[[#This Row],[Food Contact Lookup]],Table2[[Lookup Column ]:[Current Translation]],3,FALSE)</calculatedColumnFormula>
    </tableColumn>
    <tableColumn id="8" xr3:uid="{8755631D-BB8C-41E9-8DF8-C4D2D35B82C2}" name="Microparticle Translation" dataDxfId="146">
      <calculatedColumnFormula>VLOOKUP(Table20[[#This Row],[Microparticle ]],Table2[[Lookup Column ]:[Current Translation]],3,FALSE)</calculatedColumnFormula>
    </tableColumn>
    <tableColumn id="9" xr3:uid="{FD36CA7B-21D5-4183-A39D-839A33D4661D}" name="Number"/>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6" displayName="Table6" ref="G18:L74" totalsRowShown="0" headerRowDxfId="257" dataDxfId="256" tableBorderDxfId="255">
  <autoFilter ref="G18:L74" xr:uid="{00000000-0009-0000-0100-000005000000}"/>
  <tableColumns count="6">
    <tableColumn id="1" xr3:uid="{00000000-0010-0000-0100-000001000000}" name="PIGMENT?" dataDxfId="254">
      <calculatedColumnFormula>IF(ISNUMBER(SEARCH("*pigment*",$D19)),"pigment","")</calculatedColumnFormula>
    </tableColumn>
    <tableColumn id="2" xr3:uid="{00000000-0010-0000-0100-000002000000}" name="%pig" dataDxfId="253">
      <calculatedColumnFormula>IF(G19="pigment",Table3[[#This Row],[Weight Percentage (no ranges)]],"")</calculatedColumnFormula>
    </tableColumn>
    <tableColumn id="3" xr3:uid="{00000000-0010-0000-0100-000003000000}" name="BINDER? " dataDxfId="252">
      <calculatedColumnFormula>IF(ISNUMBER(SEARCH("*binder*",$D19)),"binder","")</calculatedColumnFormula>
    </tableColumn>
    <tableColumn id="4" xr3:uid="{00000000-0010-0000-0100-000004000000}" name="%bind" dataDxfId="251">
      <calculatedColumnFormula>IF(I19="binder",Table3[[#This Row],[Weight Percentage (no ranges)]],"")</calculatedColumnFormula>
    </tableColumn>
    <tableColumn id="5" xr3:uid="{00000000-0010-0000-0100-000005000000}" name="SOLVENT?" dataDxfId="250">
      <calculatedColumnFormula>IF(ISNUMBER(SEARCH("*solvent*",$D19)),"solvent","")</calculatedColumnFormula>
    </tableColumn>
    <tableColumn id="6" xr3:uid="{00000000-0010-0000-0100-000006000000}" name="%solv" dataDxfId="249">
      <calculatedColumnFormula>IF(K19="solvent",Table3[[#This Row],[Weight Percentage (no ranges)]],"")</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e2024" displayName="Table2024" ref="A104:D112" totalsRowShown="0" headerRowBorderDxfId="145" tableBorderDxfId="144">
  <autoFilter ref="A104:D112" xr:uid="{00000000-0009-0000-0100-000017000000}"/>
  <tableColumns count="4">
    <tableColumn id="1" xr3:uid="{00000000-0010-0000-1300-000001000000}" name="Dropdown Type" dataDxfId="143"/>
    <tableColumn id="2" xr3:uid="{00000000-0010-0000-1300-000002000000}" name="English"/>
    <tableColumn id="3" xr3:uid="{00000000-0010-0000-1300-000003000000}" name="Current Translation" dataDxfId="142">
      <calculatedColumnFormula>VLOOKUP(Table2024[[#This Row],[English]],TranslationTable,3,FALSE)</calculatedColumnFormula>
    </tableColumn>
    <tableColumn id="4" xr3:uid="{00000000-0010-0000-1300-000004000000}" name="Translation Concatenate" dataDxfId="141"/>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2026" displayName="Table2026" ref="A115:D119" totalsRowShown="0" headerRowBorderDxfId="140" tableBorderDxfId="139">
  <autoFilter ref="A115:D119" xr:uid="{00000000-0009-0000-0100-000019000000}"/>
  <tableColumns count="4">
    <tableColumn id="1" xr3:uid="{00000000-0010-0000-1400-000001000000}" name="Dropdown Type" dataDxfId="138"/>
    <tableColumn id="2" xr3:uid="{00000000-0010-0000-1400-000002000000}" name="English"/>
    <tableColumn id="3" xr3:uid="{00000000-0010-0000-1400-000003000000}" name="Current Translation" dataDxfId="137">
      <calculatedColumnFormula>VLOOKUP(Table2026[[#This Row],[English]],TranslationTable,3,FALSE)</calculatedColumnFormula>
    </tableColumn>
    <tableColumn id="4" xr3:uid="{00000000-0010-0000-1400-000004000000}" name="Translation Concatenate" dataDxfId="136"/>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925" displayName="Table925" ref="A122:D128" totalsRowShown="0" headerRowBorderDxfId="135" tableBorderDxfId="134">
  <autoFilter ref="A122:D128" xr:uid="{00000000-0009-0000-0100-000018000000}"/>
  <sortState xmlns:xlrd2="http://schemas.microsoft.com/office/spreadsheetml/2017/richdata2" ref="A123:D129">
    <sortCondition ref="B24:B30"/>
  </sortState>
  <tableColumns count="4">
    <tableColumn id="1" xr3:uid="{00000000-0010-0000-1500-000001000000}" name="Dropdown Type" dataDxfId="133"/>
    <tableColumn id="2" xr3:uid="{00000000-0010-0000-1500-000002000000}" name="English" dataDxfId="132"/>
    <tableColumn id="3" xr3:uid="{00000000-0010-0000-1500-000003000000}" name="Current Translation" dataDxfId="131">
      <calculatedColumnFormula>VLOOKUP(Table925[[#This Row],[English]],TranslationTable,3,FALSE)</calculatedColumnFormula>
    </tableColumn>
    <tableColumn id="4" xr3:uid="{00000000-0010-0000-1500-000004000000}" name="Translation Concatenate" dataDxfId="130"/>
  </tableColumns>
  <tableStyleInfo name="TableStyleLight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6000000}" name="Table202627" displayName="Table202627" ref="A159:D163" totalsRowShown="0" headerRowBorderDxfId="129" tableBorderDxfId="128">
  <autoFilter ref="A159:D163" xr:uid="{00000000-0009-0000-0100-00001A000000}"/>
  <tableColumns count="4">
    <tableColumn id="1" xr3:uid="{00000000-0010-0000-1600-000001000000}" name="Dropdown Type" dataDxfId="127"/>
    <tableColumn id="2" xr3:uid="{00000000-0010-0000-1600-000002000000}" name="English"/>
    <tableColumn id="3" xr3:uid="{00000000-0010-0000-1600-000003000000}" name="Current Translation" dataDxfId="126">
      <calculatedColumnFormula>VLOOKUP(Table202627[[#This Row],[English]],TranslationTable,3,FALSE)</calculatedColumnFormula>
    </tableColumn>
    <tableColumn id="4" xr3:uid="{00000000-0010-0000-1600-000004000000}" name="Translation Concatenate" dataDxfId="125"/>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7000000}" name="Table20262728" displayName="Table20262728" ref="A166:D185" totalsRowShown="0" headerRowBorderDxfId="124" tableBorderDxfId="123">
  <autoFilter ref="A166:D185" xr:uid="{00000000-0009-0000-0100-00001B000000}"/>
  <sortState xmlns:xlrd2="http://schemas.microsoft.com/office/spreadsheetml/2017/richdata2" ref="A167:D184">
    <sortCondition ref="B166:B184"/>
  </sortState>
  <tableColumns count="4">
    <tableColumn id="1" xr3:uid="{00000000-0010-0000-1700-000001000000}" name="Dropdown Type" dataDxfId="122"/>
    <tableColumn id="2" xr3:uid="{00000000-0010-0000-1700-000002000000}" name="English"/>
    <tableColumn id="3" xr3:uid="{00000000-0010-0000-1700-000003000000}" name="Current Translation" dataDxfId="121">
      <calculatedColumnFormula>VLOOKUP(Table20262728[[#This Row],[English]],TranslationTable,3,FALSE)</calculatedColumnFormula>
    </tableColumn>
    <tableColumn id="4" xr3:uid="{00000000-0010-0000-1700-000004000000}" name="Translation Concatenate" dataDxfId="120"/>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Table2026272829" displayName="Table2026272829" ref="A188:D198" totalsRowShown="0" headerRowBorderDxfId="119" tableBorderDxfId="118">
  <autoFilter ref="A188:D198" xr:uid="{00000000-0009-0000-0100-00001C000000}"/>
  <sortState xmlns:xlrd2="http://schemas.microsoft.com/office/spreadsheetml/2017/richdata2" ref="A189:D206">
    <sortCondition ref="B166:B184"/>
  </sortState>
  <tableColumns count="4">
    <tableColumn id="1" xr3:uid="{00000000-0010-0000-1800-000001000000}" name="Dropdown Type" dataDxfId="117"/>
    <tableColumn id="2" xr3:uid="{00000000-0010-0000-1800-000002000000}" name="English"/>
    <tableColumn id="3" xr3:uid="{00000000-0010-0000-1800-000003000000}" name="Current Translation" dataDxfId="116">
      <calculatedColumnFormula>VLOOKUP(Table2026272829[[#This Row],[English]],TranslationTable,3,FALSE)</calculatedColumnFormula>
    </tableColumn>
    <tableColumn id="4" xr3:uid="{00000000-0010-0000-1800-000004000000}" name="Translation Concatenate" dataDxfId="115"/>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9000000}" name="Table202627282930" displayName="Table202627282930" ref="A201:D208" totalsRowShown="0" headerRowBorderDxfId="114" tableBorderDxfId="113">
  <autoFilter ref="A201:D208" xr:uid="{00000000-0009-0000-0100-00001D000000}"/>
  <sortState xmlns:xlrd2="http://schemas.microsoft.com/office/spreadsheetml/2017/richdata2" ref="A202:D219">
    <sortCondition ref="B166:B184"/>
  </sortState>
  <tableColumns count="4">
    <tableColumn id="1" xr3:uid="{00000000-0010-0000-1900-000001000000}" name="Dropdown Type" dataDxfId="112"/>
    <tableColumn id="2" xr3:uid="{00000000-0010-0000-1900-000002000000}" name="English"/>
    <tableColumn id="3" xr3:uid="{00000000-0010-0000-1900-000003000000}" name="Current Translation" dataDxfId="111">
      <calculatedColumnFormula>VLOOKUP(Table202627282930[[#This Row],[English]],TranslationTable,3,FALSE)</calculatedColumnFormula>
    </tableColumn>
    <tableColumn id="4" xr3:uid="{00000000-0010-0000-1900-000004000000}" name="Translation Concatenate" dataDxfId="110"/>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A000000}" name="Table2031" displayName="Table2031" ref="A211:D216" totalsRowShown="0" headerRowBorderDxfId="109" tableBorderDxfId="108">
  <autoFilter ref="A211:D216" xr:uid="{00000000-0009-0000-0100-00001E000000}"/>
  <tableColumns count="4">
    <tableColumn id="1" xr3:uid="{00000000-0010-0000-1A00-000001000000}" name="Dropdown Type" dataDxfId="107"/>
    <tableColumn id="2" xr3:uid="{00000000-0010-0000-1A00-000002000000}" name="English"/>
    <tableColumn id="3" xr3:uid="{00000000-0010-0000-1A00-000003000000}" name="Current Translation" dataDxfId="106">
      <calculatedColumnFormula>VLOOKUP(Table2031[[#This Row],[English]],TranslationTable,3,FALSE)</calculatedColumnFormula>
    </tableColumn>
    <tableColumn id="4" xr3:uid="{00000000-0010-0000-1A00-000004000000}" name="Translation Concatenate" dataDxfId="105"/>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CD75A46-C2B7-4A99-9AFE-369D45F05EEA}" name="Table203132" displayName="Table203132" ref="A219:D223" totalsRowShown="0" headerRowBorderDxfId="104" tableBorderDxfId="103">
  <autoFilter ref="A219:D223" xr:uid="{ECD75A46-C2B7-4A99-9AFE-369D45F05EEA}"/>
  <tableColumns count="4">
    <tableColumn id="1" xr3:uid="{87BBEECB-17A5-4704-B520-968BF7A052BD}" name="Dropdown Type" dataDxfId="102"/>
    <tableColumn id="2" xr3:uid="{9E62C51D-12F9-4099-8826-1C24B6588D87}" name="English" dataDxfId="101"/>
    <tableColumn id="3" xr3:uid="{2BADC242-E842-438E-B2CC-03ABF488FF8C}" name="Current Translation" dataDxfId="100">
      <calculatedColumnFormula>VLOOKUP(Table203132[[#This Row],[English]],TranslationTable,3,FALSE)</calculatedColumnFormula>
    </tableColumn>
    <tableColumn id="4" xr3:uid="{E59CE1F3-01B9-41E3-88AC-6C9F6FB98E2D}" name="Translation Concatenate" dataDxfId="99">
      <calculatedColumnFormula>CONCATENATE(Table203132[[#This Row],[Current Translation]], " (",Table203132[[#This Row],[English]],")")</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B1DC6C8-8E27-4560-ABCC-BD98A75B5BCA}" name="Table20313233" displayName="Table20313233" ref="A226:D233" totalsRowShown="0" headerRowBorderDxfId="98" tableBorderDxfId="97">
  <autoFilter ref="A226:D233" xr:uid="{BB1DC6C8-8E27-4560-ABCC-BD98A75B5BCA}"/>
  <tableColumns count="4">
    <tableColumn id="1" xr3:uid="{2A17997E-D3E3-47D1-90F8-2317199EA56B}" name="Dropdown Type" dataDxfId="96"/>
    <tableColumn id="2" xr3:uid="{57C048F2-4749-4383-B348-7BC16DA33E62}" name="English" dataDxfId="95"/>
    <tableColumn id="3" xr3:uid="{DA627223-ED0C-47AC-9E21-8E63801302F5}" name="Current Translation" dataDxfId="94">
      <calculatedColumnFormula>VLOOKUP(Table20313233[[#This Row],[English]],TranslationTable,3,FALSE)</calculatedColumnFormula>
    </tableColumn>
    <tableColumn id="4" xr3:uid="{9A745AB1-AB92-4323-A76E-09BD623ABED5}" name="Translation Concatenate" dataDxfId="93">
      <calculatedColumnFormula>CONCATENATE(Table20313233[[#This Row],[Current Translation]], " (",Table20313233[[#This Row],[English]],")")</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le21" displayName="Table21" ref="N18:Q74" totalsRowShown="0" headerRowDxfId="248" dataDxfId="247">
  <autoFilter ref="N18:Q74" xr:uid="{00000000-0009-0000-0100-000014000000}"/>
  <tableColumns count="4">
    <tableColumn id="1" xr3:uid="{00000000-0010-0000-0200-000001000000}" name="lookup CAS" dataDxfId="246">
      <calculatedColumnFormula>VLOOKUP(Table3[[#This Row],[CAS Number (CAS)]],RSLtbl,1,FALSE)</calculatedColumnFormula>
    </tableColumn>
    <tableColumn id="2" xr3:uid="{00000000-0010-0000-0200-000002000000}" name="is RSL" dataDxfId="245">
      <calculatedColumnFormula>IF(ISERROR(Table21[[#This Row],[lookup CAS]]),0,1)</calculatedColumnFormula>
    </tableColumn>
    <tableColumn id="3" xr3:uid="{00000000-0010-0000-0200-000003000000}" name="is &gt;0.1" dataDxfId="244">
      <calculatedColumnFormula>IF(Table3[[#This Row],[Weight Percentage (no ranges)]]&lt;0.1,0,1)</calculatedColumnFormula>
    </tableColumn>
    <tableColumn id="4" xr3:uid="{00000000-0010-0000-0200-000004000000}" name="sum" dataDxfId="243">
      <calculatedColumnFormula>+Table21[[#This Row],[is RSL]]+Table21[[#This Row],[is &gt;0.1]]</calculatedColumnFormula>
    </tableColumn>
  </tableColumns>
  <tableStyleInfo name="TableStyleMedium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2C887B-B5B2-4F7A-920F-4E2F49BCABCB}" name="Table2031323335" displayName="Table2031323335" ref="A236:D253" totalsRowShown="0" headerRowBorderDxfId="92" tableBorderDxfId="91">
  <autoFilter ref="A236:D253" xr:uid="{062C887B-B5B2-4F7A-920F-4E2F49BCABCB}"/>
  <tableColumns count="4">
    <tableColumn id="1" xr3:uid="{190FD762-12C6-4C95-A437-6D3A020CB1A9}" name="Dropdown Type" dataDxfId="90"/>
    <tableColumn id="2" xr3:uid="{22E51FE2-7C1C-4796-A7C4-1355AE642F4F}" name="English" dataDxfId="89"/>
    <tableColumn id="3" xr3:uid="{B03F1FA6-186F-4290-8645-0F8140B710C9}" name="Current Translation" dataDxfId="88">
      <calculatedColumnFormula>VLOOKUP(Table2031323335[[#This Row],[English]],TranslationTable,3,FALSE)</calculatedColumnFormula>
    </tableColumn>
    <tableColumn id="4" xr3:uid="{606BF4DF-3288-4B63-A228-F39951EE8268}" name="Translation Concatenate" dataDxfId="87">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38F7B2B-1485-4E1C-BFE4-0E7359D55918}" name="Table203132333536" displayName="Table203132333536" ref="A256:I262" totalsRowShown="0" dataDxfId="85" headerRowBorderDxfId="86" tableBorderDxfId="84">
  <autoFilter ref="A256:I262" xr:uid="{038F7B2B-1485-4E1C-BFE4-0E7359D55918}"/>
  <tableColumns count="9">
    <tableColumn id="1" xr3:uid="{31DA6D91-84CE-4A1D-9A2D-D3BAB433CF5A}" name="Dropdown Type" dataDxfId="83"/>
    <tableColumn id="2" xr3:uid="{E7FDE673-C081-43C7-B4D2-3F11E656EC23}" name="English" dataDxfId="82"/>
    <tableColumn id="3" xr3:uid="{E7FA8982-9F96-46EA-8715-455E0285C056}" name="Current Translation" dataDxfId="81">
      <calculatedColumnFormula>VLOOKUP(Table203132333536[[#This Row],[English]],TranslationTable,3,FALSE)</calculatedColumnFormula>
    </tableColumn>
    <tableColumn id="4" xr3:uid="{92770357-98BC-499C-B7B5-FF05D7F269A4}" name="Translation Concatenate" dataDxfId="80">
      <calculatedColumnFormula>CONCATENATE(Table203132333536[[#This Row],[Current Translation]], " (",Table203132333536[[#This Row],[English]],")")</calculatedColumnFormula>
    </tableColumn>
    <tableColumn id="5" xr3:uid="{A4A342A7-13CC-4101-8EFD-EFEB65337729}" name="vlookup column" dataDxfId="79">
      <calculatedColumnFormula>Table203132333536[[#This Row],[English]]</calculatedColumnFormula>
    </tableColumn>
    <tableColumn id="6" xr3:uid="{97F5836D-3C1F-4273-86EB-FC651C3879E1}" name="lookup" dataDxfId="78"/>
    <tableColumn id="7" xr3:uid="{B5201361-98CD-4EF0-B11D-5D0F195DF039}" name="Column1" dataDxfId="77"/>
    <tableColumn id="8" xr3:uid="{A877B9D9-0EE1-4428-AE67-3FB55E5F66E9}" name="Column2" dataDxfId="76"/>
    <tableColumn id="9" xr3:uid="{52CFC355-D1B9-4411-AE19-7C727492EA32}" name="Column3" dataDxfId="75"/>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9B37BB5-4D09-4866-82EA-08CFD061E023}" name="Table37" displayName="Table37" ref="A265:D269" totalsRowShown="0" headerRowBorderDxfId="74" tableBorderDxfId="73" totalsRowBorderDxfId="72">
  <autoFilter ref="A265:D269" xr:uid="{79B37BB5-4D09-4866-82EA-08CFD061E023}"/>
  <tableColumns count="4">
    <tableColumn id="1" xr3:uid="{B92044ED-4A91-40A6-B0F1-BABF81A61C60}" name="Dropdown Type" dataDxfId="71"/>
    <tableColumn id="2" xr3:uid="{968C0B8B-8B8D-4F88-ACA3-1408B31E4D3F}" name="English" dataDxfId="70"/>
    <tableColumn id="3" xr3:uid="{8BAA3837-D7CB-495C-B65E-909EE819F963}" name="Current Translation" dataDxfId="69">
      <calculatedColumnFormula>VLOOKUP(Table2031323335[[#This Row],[English]],TranslationTable,3,FALSE)</calculatedColumnFormula>
    </tableColumn>
    <tableColumn id="4" xr3:uid="{1C31F8E7-4E9D-492C-B33B-7CE7D301504B}" name="Translation Concatenate" dataDxfId="68">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AF3A80F-A200-48B0-A4FB-A6D8E7CFC526}" name="Table38" displayName="Table38" ref="A272:D283" totalsRowShown="0" headerRowBorderDxfId="67" tableBorderDxfId="66">
  <autoFilter ref="A272:D283" xr:uid="{EAF3A80F-A200-48B0-A4FB-A6D8E7CFC526}"/>
  <tableColumns count="4">
    <tableColumn id="1" xr3:uid="{C953D65B-B18D-4560-8091-9A4FBD37C27F}" name="Dropdown Type"/>
    <tableColumn id="2" xr3:uid="{A2E1B40D-1C12-4A34-AEEB-DF4AAB614322}" name="English"/>
    <tableColumn id="3" xr3:uid="{E6FCD9CF-86E9-46AC-932E-E6B57BA85F2B}" name="Current Translation" dataDxfId="65">
      <calculatedColumnFormula>VLOOKUP(Table38[[#This Row],[English]],TranslationTable,3,FALSE)</calculatedColumnFormula>
    </tableColumn>
    <tableColumn id="4" xr3:uid="{827D9A41-4E24-41CB-A610-204173721870}" name="Translation Concatenate" dataDxfId="64">
      <calculatedColumnFormula>CONCATENATE(Table38[[#This Row],[Current Translation]], " (",Table38[[#This Row],[English]],")")</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641E3FC-9887-427D-933A-8ECD0F591181}" name="Table237" displayName="Table237" ref="A1:F1593" totalsRowShown="0" headerRowDxfId="242">
  <autoFilter ref="A1:F1593" xr:uid="{147392DB-4A27-4C1E-ADC3-94FA9D374246}"/>
  <sortState xmlns:xlrd2="http://schemas.microsoft.com/office/spreadsheetml/2017/richdata2" ref="A2:E1593">
    <sortCondition ref="C1:C1593"/>
  </sortState>
  <tableColumns count="6">
    <tableColumn id="3" xr3:uid="{2D390BB0-1220-47EE-A0A2-4DFA6F913C0C}" name="CAS" dataCellStyle="Normal 2"/>
    <tableColumn id="2" xr3:uid="{8F98FAA0-91C0-4C47-9DF9-32C09549B660}" name="Descriptions" dataDxfId="241" dataCellStyle="Normal 2"/>
    <tableColumn id="1" xr3:uid="{BF945A29-6C1F-4105-A708-5EAE55E9D743}" name="Family" dataDxfId="240"/>
    <tableColumn id="4" xr3:uid="{883768A8-F69E-4769-9C2C-136C73DF6989}" name="Threshold Limit for declaration_x000a_(Applies to product as manufactured unless otherwise specified)" dataDxfId="239"/>
    <tableColumn id="5" xr3:uid="{D780EA26-01B3-482F-A8E0-BA6C9BBA6766}" name="Comment"/>
    <tableColumn id="6" xr3:uid="{D0D7903B-770F-42AF-99D4-AFB000AC6C66}" name="Lookup Column" dataDxfId="238" dataCellStyle="Normal 2">
      <calculatedColumnFormula>"Declarable at "&amp;D2*100&amp;"% - CAS No. "&amp;Table237[[#This Row],[CAS]]&amp;", "&amp;Table237[[#This Row],[Descriptions]]</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5:I544" totalsRowShown="0" headerRowDxfId="237" dataDxfId="236">
  <autoFilter ref="A5:I544" xr:uid="{00000000-0009-0000-0100-000002000000}">
    <filterColumn colId="0">
      <filters>
        <filter val="&quot;Manufacturer Information *&quot;"/>
        <filter val="Manufacturer Information"/>
        <filter val="Manufacturer information is required.  Distributor"/>
      </filters>
    </filterColumn>
  </autoFilter>
  <tableColumns count="9">
    <tableColumn id="3" xr3:uid="{00000000-0010-0000-0300-000003000000}" name="Lookup Column " dataDxfId="235"/>
    <tableColumn id="4" xr3:uid="{00000000-0010-0000-0300-000004000000}" name="Location - TAB" dataDxfId="234"/>
    <tableColumn id="2" xr3:uid="{00000000-0010-0000-0300-000002000000}" name="Current Translation" dataDxfId="233"/>
    <tableColumn id="5" xr3:uid="{00000000-0010-0000-0300-000005000000}" name="Translation ID " dataDxfId="232"/>
    <tableColumn id="1" xr3:uid="{00000000-0010-0000-0300-000001000000}" name="English" dataDxfId="231"/>
    <tableColumn id="6" xr3:uid="{00000000-0010-0000-0300-000006000000}" name="Spanish" dataDxfId="230"/>
    <tableColumn id="7" xr3:uid="{00000000-0010-0000-0300-000007000000}" name="Chinese" dataDxfId="229"/>
    <tableColumn id="9" xr3:uid="{00000000-0010-0000-0300-000009000000}" name="Russian" dataDxfId="228"/>
    <tableColumn id="8" xr3:uid="{00000000-0010-0000-0300-000008000000}" name="OBSOLETE TRANSLATION: Korean" dataDxfId="227"/>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5" displayName="Table5" ref="A1:D81" totalsRowShown="0" headerRowDxfId="226">
  <autoFilter ref="A1:D81" xr:uid="{00000000-0009-0000-0100-000004000000}"/>
  <sortState xmlns:xlrd2="http://schemas.microsoft.com/office/spreadsheetml/2017/richdata2" ref="A3:D65">
    <sortCondition ref="A1:A68"/>
  </sortState>
  <tableColumns count="4">
    <tableColumn id="1" xr3:uid="{00000000-0010-0000-0400-000001000000}" name="CAS Number"/>
    <tableColumn id="2" xr3:uid="{00000000-0010-0000-0400-000002000000}" name="Issue"/>
    <tableColumn id="3" xr3:uid="{00000000-0010-0000-0400-000003000000}" name="Note"/>
    <tableColumn id="4" xr3:uid="{00000000-0010-0000-0400-000004000000}" name="Current Translation" dataDxfId="225">
      <calculatedColumnFormula>VLOOKUP(C2,TranslationTable,3,FALSE)</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D12" totalsRowShown="0" headerRowBorderDxfId="224" tableBorderDxfId="223">
  <autoFilter ref="A6:D12" xr:uid="{00000000-0009-0000-0100-000007000000}"/>
  <sortState xmlns:xlrd2="http://schemas.microsoft.com/office/spreadsheetml/2017/richdata2" ref="A66:D71">
    <sortCondition ref="B65:B71"/>
  </sortState>
  <tableColumns count="4">
    <tableColumn id="1" xr3:uid="{00000000-0010-0000-0600-000001000000}" name="Dropdown Type" dataDxfId="222"/>
    <tableColumn id="2" xr3:uid="{00000000-0010-0000-0600-000002000000}" name="English" dataDxfId="221"/>
    <tableColumn id="3" xr3:uid="{00000000-0010-0000-0600-000003000000}" name="Current Translation" dataDxfId="220">
      <calculatedColumnFormula>VLOOKUP(Table7[[#This Row],[English]],TranslationTable,3,FALSE)</calculatedColumnFormula>
    </tableColumn>
    <tableColumn id="4" xr3:uid="{00000000-0010-0000-0600-000004000000}" name="Translation Concatenate" dataDxfId="219">
      <calculatedColumnFormula>CONCATENATE(Table7[[#This Row],[Current Translation]], " (",Table7[[#This Row],[English]],")")</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5:D21" totalsRowShown="0" headerRowBorderDxfId="218" tableBorderDxfId="217">
  <autoFilter ref="A15:D21" xr:uid="{00000000-0009-0000-0100-000008000000}"/>
  <sortState xmlns:xlrd2="http://schemas.microsoft.com/office/spreadsheetml/2017/richdata2" ref="A75:D80">
    <sortCondition ref="B74:B80"/>
  </sortState>
  <tableColumns count="4">
    <tableColumn id="1" xr3:uid="{00000000-0010-0000-0700-000001000000}" name="Dropdown Type" dataDxfId="216"/>
    <tableColumn id="2" xr3:uid="{00000000-0010-0000-0700-000002000000}" name="English" dataDxfId="215"/>
    <tableColumn id="3" xr3:uid="{00000000-0010-0000-0700-000003000000}" name="Current Translation" dataDxfId="214">
      <calculatedColumnFormula>VLOOKUP(Table8[[#This Row],[English]],TranslationTable,3,FALSE)</calculatedColumnFormula>
    </tableColumn>
    <tableColumn id="4" xr3:uid="{00000000-0010-0000-0700-000004000000}" name="Translation Concatenate" dataDxfId="213">
      <calculatedColumnFormula>CONCATENATE(Table8[[#This Row],[Current Translation]], " (",Table8[[#This Row],[English]],")")</calculatedColumnFormula>
    </tableColumn>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4:D29" totalsRowShown="0" headerRowBorderDxfId="212" tableBorderDxfId="211">
  <autoFilter ref="A24:D29" xr:uid="{00000000-0009-0000-0100-000009000000}"/>
  <sortState xmlns:xlrd2="http://schemas.microsoft.com/office/spreadsheetml/2017/richdata2" ref="A25:D30">
    <sortCondition ref="B24:B30"/>
  </sortState>
  <tableColumns count="4">
    <tableColumn id="1" xr3:uid="{00000000-0010-0000-0800-000001000000}" name="Dropdown Type" dataDxfId="210"/>
    <tableColumn id="2" xr3:uid="{00000000-0010-0000-0800-000002000000}" name="English" dataDxfId="209"/>
    <tableColumn id="3" xr3:uid="{00000000-0010-0000-0800-000003000000}" name="Current Translation" dataDxfId="208">
      <calculatedColumnFormula>VLOOKUP(Table9[[#This Row],[English]],TranslationTable,3,FALSE)</calculatedColumnFormula>
    </tableColumn>
    <tableColumn id="4" xr3:uid="{00000000-0010-0000-0800-000004000000}" name="Translation Concatenate" dataDxfId="207"/>
  </tableColumns>
  <tableStyleInfo name="TableStyleLight8"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curement.ppg.com/Raw-Material-Introduction"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26" Type="http://schemas.openxmlformats.org/officeDocument/2006/relationships/table" Target="../tables/table31.xml"/><Relationship Id="rId3" Type="http://schemas.openxmlformats.org/officeDocument/2006/relationships/table" Target="../tables/table8.xml"/><Relationship Id="rId21" Type="http://schemas.openxmlformats.org/officeDocument/2006/relationships/table" Target="../tables/table26.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5" Type="http://schemas.openxmlformats.org/officeDocument/2006/relationships/table" Target="../tables/table30.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12.bin"/><Relationship Id="rId6" Type="http://schemas.openxmlformats.org/officeDocument/2006/relationships/table" Target="../tables/table11.xml"/><Relationship Id="rId11" Type="http://schemas.openxmlformats.org/officeDocument/2006/relationships/table" Target="../tables/table16.xml"/><Relationship Id="rId24" Type="http://schemas.openxmlformats.org/officeDocument/2006/relationships/table" Target="../tables/table29.xml"/><Relationship Id="rId5" Type="http://schemas.openxmlformats.org/officeDocument/2006/relationships/table" Target="../tables/table10.xml"/><Relationship Id="rId15" Type="http://schemas.openxmlformats.org/officeDocument/2006/relationships/table" Target="../tables/table20.xml"/><Relationship Id="rId23" Type="http://schemas.openxmlformats.org/officeDocument/2006/relationships/table" Target="../tables/table28.xml"/><Relationship Id="rId28" Type="http://schemas.openxmlformats.org/officeDocument/2006/relationships/table" Target="../tables/table33.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 Id="rId22" Type="http://schemas.openxmlformats.org/officeDocument/2006/relationships/table" Target="../tables/table27.xml"/><Relationship Id="rId27" Type="http://schemas.openxmlformats.org/officeDocument/2006/relationships/table" Target="../tables/table3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5.emf"/><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procurement.ppg.com/Raw-Material-Introduction"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chemical.emb.gov.ph/?page_id=138" TargetMode="External"/><Relationship Id="rId13" Type="http://schemas.openxmlformats.org/officeDocument/2006/relationships/hyperlink" Target="http://chemicaldata.gov.vn/cms.xc" TargetMode="External"/><Relationship Id="rId3" Type="http://schemas.openxmlformats.org/officeDocument/2006/relationships/hyperlink" Target="https://www.chemradar.com/" TargetMode="External"/><Relationship Id="rId7" Type="http://schemas.openxmlformats.org/officeDocument/2006/relationships/hyperlink" Target="https://www.epa.govt.nz/database-search/" TargetMode="External"/><Relationship Id="rId12" Type="http://schemas.openxmlformats.org/officeDocument/2006/relationships/hyperlink" Target="https://www.turkreach.com.tr/" TargetMode="External"/><Relationship Id="rId17" Type="http://schemas.openxmlformats.org/officeDocument/2006/relationships/drawing" Target="../drawings/drawing5.xml"/><Relationship Id="rId2" Type="http://schemas.openxmlformats.org/officeDocument/2006/relationships/hyperlink" Target="https://www.canada.ca/en/environment-climate-change/services/canadian-environmental-protection-act-registry.html" TargetMode="External"/><Relationship Id="rId16" Type="http://schemas.openxmlformats.org/officeDocument/2006/relationships/printerSettings" Target="../printerSettings/printerSettings6.bin"/><Relationship Id="rId1" Type="http://schemas.openxmlformats.org/officeDocument/2006/relationships/hyperlink" Target="https://www.industrialchemicals.gov.au/search-inventory" TargetMode="External"/><Relationship Id="rId6" Type="http://schemas.openxmlformats.org/officeDocument/2006/relationships/hyperlink" Target="https://en.k-reach.com/substances/search" TargetMode="External"/><Relationship Id="rId11" Type="http://schemas.openxmlformats.org/officeDocument/2006/relationships/hyperlink" Target="http://corporate.ppg.com/Purchasing/Raw-Material-Introduction-Process.aspx" TargetMode="External"/><Relationship Id="rId5" Type="http://schemas.openxmlformats.org/officeDocument/2006/relationships/hyperlink" Target="https://www.chem-info.nite.go.jp/en/chem/chrip/chrip_search/systemTop" TargetMode="External"/><Relationship Id="rId15" Type="http://schemas.openxmlformats.org/officeDocument/2006/relationships/hyperlink" Target="https://procurement.ppg.com/Raw-Material-Introduction" TargetMode="External"/><Relationship Id="rId10" Type="http://schemas.openxmlformats.org/officeDocument/2006/relationships/hyperlink" Target="https://www.epa.gov/tsca-inventory" TargetMode="External"/><Relationship Id="rId4" Type="http://schemas.openxmlformats.org/officeDocument/2006/relationships/hyperlink" Target="http://echa.europa.eu/web/guest/home" TargetMode="External"/><Relationship Id="rId9" Type="http://schemas.openxmlformats.org/officeDocument/2006/relationships/hyperlink" Target="http://csnn.osha.gov.tw/content/home/Substance_Query_Q.aspx" TargetMode="External"/><Relationship Id="rId14" Type="http://schemas.openxmlformats.org/officeDocument/2006/relationships/hyperlink" Target="https://www.hse.gov.uk/reach/"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procurement.ppg.com/Raw-Material-Introductio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AJ32"/>
  <sheetViews>
    <sheetView workbookViewId="0">
      <selection activeCell="B10" sqref="B10:T10"/>
    </sheetView>
  </sheetViews>
  <sheetFormatPr defaultColWidth="4.625" defaultRowHeight="15"/>
  <cols>
    <col min="1" max="16384" width="4.625" style="59"/>
  </cols>
  <sheetData>
    <row r="1" spans="1:36" ht="39.950000000000003" customHeight="1">
      <c r="A1" s="383" t="str">
        <f>VLOOKUP(A2,TranslationTable,3,FALSE)</f>
        <v>Formulario de solicitud de introducción de materia prima (RMIR)</v>
      </c>
      <c r="B1" s="383"/>
      <c r="C1" s="383"/>
      <c r="D1" s="383"/>
      <c r="E1" s="383"/>
      <c r="F1" s="383"/>
      <c r="G1" s="383"/>
      <c r="H1" s="383"/>
      <c r="I1" s="383"/>
      <c r="J1" s="383"/>
      <c r="K1" s="383"/>
      <c r="L1" s="308"/>
      <c r="M1" s="308"/>
      <c r="N1" s="308"/>
      <c r="O1" s="308"/>
      <c r="P1" s="308"/>
      <c r="Q1" s="149"/>
      <c r="R1" s="149"/>
      <c r="S1" s="149"/>
      <c r="T1" s="149"/>
      <c r="U1" s="149"/>
    </row>
    <row r="2" spans="1:36" ht="20.25">
      <c r="A2" s="394" t="s">
        <v>0</v>
      </c>
      <c r="B2" s="394"/>
      <c r="C2" s="394"/>
      <c r="D2" s="394"/>
      <c r="E2" s="394"/>
      <c r="F2" s="394"/>
      <c r="G2" s="394"/>
      <c r="H2" s="394"/>
      <c r="I2" s="394"/>
      <c r="J2" s="394"/>
      <c r="K2" s="394"/>
      <c r="L2" s="394"/>
      <c r="M2" s="394"/>
      <c r="N2" s="394"/>
      <c r="O2" s="394"/>
      <c r="P2" s="394"/>
      <c r="Q2" s="150"/>
      <c r="R2" s="150"/>
      <c r="S2" s="150"/>
      <c r="T2" s="150"/>
      <c r="U2" s="150"/>
      <c r="W2" s="131"/>
    </row>
    <row r="3" spans="1:36" ht="3.95" customHeight="1">
      <c r="A3" s="253"/>
      <c r="B3" s="253"/>
      <c r="C3" s="253"/>
      <c r="D3" s="253"/>
      <c r="E3" s="253"/>
      <c r="F3" s="253"/>
      <c r="G3" s="253"/>
      <c r="H3" s="253"/>
      <c r="I3" s="253"/>
      <c r="J3" s="253"/>
      <c r="K3" s="253"/>
      <c r="L3" s="253"/>
      <c r="M3" s="253"/>
      <c r="N3" s="253"/>
      <c r="O3" s="253"/>
      <c r="P3" s="253"/>
      <c r="Q3" s="150"/>
      <c r="R3" s="150"/>
      <c r="S3" s="150"/>
      <c r="T3" s="150"/>
      <c r="U3" s="150"/>
      <c r="W3" s="131"/>
    </row>
    <row r="4" spans="1:36">
      <c r="A4" s="385" t="s">
        <v>5395</v>
      </c>
      <c r="B4" s="385"/>
      <c r="C4" s="385"/>
      <c r="D4" s="385"/>
      <c r="E4" s="385"/>
      <c r="F4" s="385"/>
      <c r="G4" s="385"/>
      <c r="H4" s="385"/>
      <c r="I4" s="385"/>
      <c r="J4" s="385"/>
      <c r="K4" s="385"/>
      <c r="L4" s="385"/>
      <c r="M4" s="385"/>
      <c r="N4" s="385"/>
      <c r="O4" s="385"/>
      <c r="P4" s="385"/>
      <c r="Q4" s="385"/>
      <c r="R4" s="385"/>
      <c r="S4" s="385"/>
      <c r="T4" s="385"/>
      <c r="U4" s="385"/>
      <c r="W4" s="131"/>
    </row>
    <row r="5" spans="1:36" ht="6" customHeight="1">
      <c r="A5" s="1"/>
      <c r="B5" s="61"/>
      <c r="C5" s="1"/>
      <c r="D5" s="1"/>
      <c r="E5" s="1"/>
      <c r="F5" s="1"/>
      <c r="G5" s="1"/>
      <c r="H5" s="1"/>
      <c r="I5" s="1"/>
      <c r="J5" s="1"/>
      <c r="K5" s="1"/>
      <c r="L5" s="1"/>
      <c r="M5" s="1"/>
      <c r="N5" s="1"/>
      <c r="O5" s="1"/>
      <c r="P5" s="1"/>
      <c r="Q5" s="1"/>
      <c r="R5" s="1"/>
      <c r="S5" s="1"/>
      <c r="T5" s="1"/>
      <c r="U5" s="1"/>
    </row>
    <row r="6" spans="1:36" ht="20.25">
      <c r="A6" s="388" t="s">
        <v>1</v>
      </c>
      <c r="B6" s="388"/>
      <c r="C6" s="388"/>
      <c r="D6" s="388"/>
      <c r="E6" s="388"/>
      <c r="F6" s="388"/>
      <c r="G6" s="388"/>
      <c r="H6" s="388"/>
      <c r="I6" s="388"/>
      <c r="J6" s="388"/>
      <c r="K6" s="388"/>
      <c r="L6" s="388"/>
      <c r="M6" s="388"/>
      <c r="N6" s="388"/>
      <c r="O6" s="388"/>
      <c r="P6" s="388"/>
      <c r="Q6" s="388"/>
      <c r="R6" s="388"/>
      <c r="S6" s="388"/>
      <c r="T6" s="388"/>
      <c r="U6" s="388"/>
    </row>
    <row r="7" spans="1:36" ht="20.25">
      <c r="A7" s="388" t="s">
        <v>2</v>
      </c>
      <c r="B7" s="388"/>
      <c r="C7" s="388"/>
      <c r="D7" s="388"/>
      <c r="E7" s="388"/>
      <c r="F7" s="388"/>
      <c r="G7" s="388"/>
      <c r="H7" s="388"/>
      <c r="I7" s="388"/>
      <c r="J7" s="388"/>
      <c r="K7" s="388"/>
      <c r="L7" s="388"/>
      <c r="M7" s="388"/>
      <c r="N7" s="388"/>
      <c r="O7" s="388"/>
      <c r="P7" s="388"/>
      <c r="Q7" s="388"/>
      <c r="R7" s="388"/>
      <c r="S7" s="388"/>
      <c r="T7" s="388"/>
      <c r="U7" s="388"/>
    </row>
    <row r="8" spans="1:36" ht="3.95" customHeight="1">
      <c r="A8" s="92"/>
      <c r="B8" s="92"/>
      <c r="C8" s="92"/>
      <c r="D8" s="92"/>
      <c r="E8" s="92"/>
      <c r="F8" s="92"/>
      <c r="G8" s="92"/>
      <c r="H8" s="92"/>
      <c r="I8" s="92"/>
      <c r="J8" s="92"/>
      <c r="K8" s="92"/>
      <c r="L8" s="92"/>
      <c r="M8" s="92"/>
      <c r="N8" s="92"/>
      <c r="O8" s="92"/>
      <c r="P8" s="92"/>
      <c r="Q8" s="92"/>
      <c r="R8" s="92"/>
      <c r="S8" s="92"/>
      <c r="T8" s="92"/>
      <c r="U8" s="92"/>
    </row>
    <row r="9" spans="1:36" ht="30" customHeight="1">
      <c r="A9" s="254"/>
      <c r="B9" s="395" t="str">
        <f>VLOOKUP(B10,TranslationTable,3,FALSE)</f>
        <v>Requisitos Globales de EHS y Compras</v>
      </c>
      <c r="C9" s="395"/>
      <c r="D9" s="395"/>
      <c r="E9" s="395"/>
      <c r="F9" s="395"/>
      <c r="G9" s="395"/>
      <c r="H9" s="395"/>
      <c r="I9" s="395"/>
      <c r="J9" s="395"/>
      <c r="K9" s="395"/>
      <c r="L9" s="395"/>
      <c r="M9" s="395"/>
      <c r="N9" s="395"/>
      <c r="O9" s="395"/>
      <c r="P9" s="395"/>
      <c r="Q9" s="395"/>
      <c r="R9" s="395"/>
      <c r="S9" s="395"/>
      <c r="T9" s="395"/>
      <c r="U9" s="254"/>
      <c r="V9" s="132"/>
      <c r="W9" s="133"/>
      <c r="X9" s="133"/>
      <c r="Y9" s="133"/>
      <c r="Z9" s="133"/>
      <c r="AA9" s="133"/>
      <c r="AB9" s="133"/>
      <c r="AC9" s="133"/>
      <c r="AD9" s="133"/>
      <c r="AE9" s="133"/>
      <c r="AF9" s="133"/>
      <c r="AG9" s="133"/>
      <c r="AH9" s="133"/>
      <c r="AI9" s="133"/>
      <c r="AJ9" s="133"/>
    </row>
    <row r="10" spans="1:36" ht="15" customHeight="1">
      <c r="A10" s="254"/>
      <c r="B10" s="393" t="s">
        <v>3</v>
      </c>
      <c r="C10" s="393"/>
      <c r="D10" s="393"/>
      <c r="E10" s="393"/>
      <c r="F10" s="393"/>
      <c r="G10" s="393"/>
      <c r="H10" s="393"/>
      <c r="I10" s="393"/>
      <c r="J10" s="393"/>
      <c r="K10" s="393"/>
      <c r="L10" s="393"/>
      <c r="M10" s="393"/>
      <c r="N10" s="393"/>
      <c r="O10" s="393"/>
      <c r="P10" s="393"/>
      <c r="Q10" s="393"/>
      <c r="R10" s="393"/>
      <c r="S10" s="393"/>
      <c r="T10" s="393"/>
      <c r="U10" s="254"/>
    </row>
    <row r="11" spans="1:36" ht="9.75" customHeight="1">
      <c r="A11" s="60"/>
      <c r="B11" s="60"/>
      <c r="C11" s="60"/>
      <c r="D11" s="60"/>
      <c r="E11" s="60"/>
      <c r="F11" s="60"/>
      <c r="G11" s="60"/>
      <c r="H11" s="60"/>
      <c r="I11" s="60"/>
      <c r="J11" s="60"/>
      <c r="K11" s="60"/>
      <c r="L11" s="60"/>
      <c r="M11" s="60"/>
      <c r="N11" s="60"/>
      <c r="O11" s="60"/>
      <c r="P11" s="60"/>
      <c r="Q11" s="60"/>
      <c r="R11" s="60"/>
      <c r="S11" s="60"/>
      <c r="T11" s="60"/>
      <c r="U11" s="60"/>
    </row>
    <row r="12" spans="1:36" ht="84" customHeight="1">
      <c r="A12" s="386" t="str">
        <f>VLOOKUP(A13,TranslationTable,3,FALSE)</f>
        <v>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v>
      </c>
      <c r="B12" s="386"/>
      <c r="C12" s="386"/>
      <c r="D12" s="386"/>
      <c r="E12" s="386"/>
      <c r="F12" s="386"/>
      <c r="G12" s="386"/>
      <c r="H12" s="386"/>
      <c r="I12" s="386"/>
      <c r="J12" s="386"/>
      <c r="K12" s="386"/>
      <c r="L12" s="386"/>
      <c r="M12" s="386"/>
      <c r="N12" s="386"/>
      <c r="O12" s="386"/>
      <c r="P12" s="386"/>
      <c r="Q12" s="386"/>
      <c r="R12" s="386"/>
      <c r="S12" s="386"/>
      <c r="T12" s="386"/>
      <c r="U12" s="386"/>
    </row>
    <row r="13" spans="1:36" hidden="1">
      <c r="A13" s="1" t="s">
        <v>4</v>
      </c>
      <c r="B13" s="1"/>
      <c r="C13" s="1"/>
      <c r="D13" s="1"/>
      <c r="E13" s="1"/>
      <c r="F13" s="1"/>
      <c r="G13" s="1"/>
      <c r="H13" s="1"/>
      <c r="I13" s="1"/>
      <c r="J13" s="1"/>
      <c r="K13" s="1"/>
      <c r="L13" s="1"/>
      <c r="M13" s="1"/>
      <c r="N13" s="1"/>
      <c r="O13" s="1"/>
      <c r="P13" s="1"/>
      <c r="Q13" s="1"/>
      <c r="R13" s="1"/>
      <c r="S13" s="1"/>
      <c r="T13" s="1"/>
      <c r="U13" s="1"/>
    </row>
    <row r="14" spans="1:36" ht="45.2" customHeight="1">
      <c r="A14" s="387" t="s">
        <v>5</v>
      </c>
      <c r="B14" s="387"/>
      <c r="C14" s="387"/>
      <c r="D14" s="387"/>
      <c r="E14" s="387"/>
      <c r="F14" s="387"/>
      <c r="G14" s="387"/>
      <c r="H14" s="387"/>
      <c r="I14" s="387"/>
      <c r="J14" s="387"/>
      <c r="K14" s="387"/>
      <c r="L14" s="387"/>
      <c r="M14" s="387"/>
      <c r="N14" s="387"/>
      <c r="O14" s="387"/>
      <c r="P14" s="387"/>
      <c r="Q14" s="387"/>
      <c r="R14" s="387"/>
      <c r="S14" s="387"/>
      <c r="T14" s="387"/>
      <c r="U14" s="387"/>
    </row>
    <row r="15" spans="1:36" ht="3" customHeight="1">
      <c r="A15" s="1"/>
      <c r="B15" s="1"/>
      <c r="C15" s="1"/>
      <c r="D15" s="1"/>
      <c r="E15" s="1"/>
      <c r="F15" s="1"/>
      <c r="G15" s="1"/>
      <c r="H15" s="1"/>
      <c r="I15" s="1"/>
      <c r="J15" s="1"/>
      <c r="K15" s="1"/>
      <c r="L15" s="1"/>
      <c r="M15" s="1"/>
      <c r="N15" s="1"/>
      <c r="O15" s="1"/>
      <c r="P15" s="1"/>
      <c r="Q15" s="1"/>
      <c r="R15" s="1"/>
      <c r="S15" s="1"/>
      <c r="T15" s="1"/>
      <c r="U15" s="1"/>
    </row>
    <row r="16" spans="1:36" ht="85.5" customHeight="1">
      <c r="A16" s="386" t="str">
        <f>VLOOKUP(A17,TranslationTable,3,FALSE)</f>
        <v>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v>
      </c>
      <c r="B16" s="386"/>
      <c r="C16" s="386"/>
      <c r="D16" s="386"/>
      <c r="E16" s="386"/>
      <c r="F16" s="386"/>
      <c r="G16" s="386"/>
      <c r="H16" s="386"/>
      <c r="I16" s="386"/>
      <c r="J16" s="386"/>
      <c r="K16" s="386"/>
      <c r="L16" s="386"/>
      <c r="M16" s="386"/>
      <c r="N16" s="386"/>
      <c r="O16" s="386"/>
      <c r="P16" s="386"/>
      <c r="Q16" s="386"/>
      <c r="R16" s="386"/>
      <c r="S16" s="386"/>
      <c r="T16" s="386"/>
      <c r="U16" s="386"/>
    </row>
    <row r="17" spans="1:21" hidden="1">
      <c r="A17" s="1" t="s">
        <v>6</v>
      </c>
      <c r="B17" s="1"/>
      <c r="C17" s="1"/>
      <c r="D17" s="1"/>
      <c r="E17" s="1"/>
      <c r="F17" s="1"/>
      <c r="G17" s="1"/>
      <c r="H17" s="1"/>
      <c r="I17" s="1"/>
      <c r="J17" s="1"/>
      <c r="K17" s="1"/>
      <c r="L17" s="1"/>
      <c r="M17" s="1"/>
      <c r="N17" s="1"/>
      <c r="O17" s="1"/>
      <c r="P17" s="1"/>
      <c r="Q17" s="1"/>
      <c r="R17" s="1"/>
      <c r="S17" s="1"/>
      <c r="T17" s="1"/>
      <c r="U17" s="1"/>
    </row>
    <row r="18" spans="1:21" ht="54.95" customHeight="1">
      <c r="A18" s="387" t="s">
        <v>7</v>
      </c>
      <c r="B18" s="387"/>
      <c r="C18" s="387"/>
      <c r="D18" s="387"/>
      <c r="E18" s="387"/>
      <c r="F18" s="387"/>
      <c r="G18" s="387"/>
      <c r="H18" s="387"/>
      <c r="I18" s="387"/>
      <c r="J18" s="387"/>
      <c r="K18" s="387"/>
      <c r="L18" s="387"/>
      <c r="M18" s="387"/>
      <c r="N18" s="387"/>
      <c r="O18" s="387"/>
      <c r="P18" s="387"/>
      <c r="Q18" s="387"/>
      <c r="R18" s="387"/>
      <c r="S18" s="387"/>
      <c r="T18" s="387"/>
      <c r="U18" s="387"/>
    </row>
    <row r="19" spans="1:21" ht="6.95" customHeight="1">
      <c r="A19" s="1"/>
      <c r="B19" s="1"/>
      <c r="C19" s="1"/>
      <c r="D19" s="1"/>
      <c r="E19" s="1"/>
      <c r="F19" s="1"/>
      <c r="G19" s="1"/>
      <c r="H19" s="1"/>
      <c r="I19" s="1"/>
      <c r="J19" s="1"/>
      <c r="K19" s="1"/>
      <c r="L19" s="1"/>
      <c r="M19" s="1"/>
      <c r="N19" s="1"/>
      <c r="O19" s="1"/>
      <c r="P19" s="1"/>
      <c r="Q19" s="1"/>
      <c r="R19" s="1"/>
      <c r="S19" s="1"/>
      <c r="T19" s="1"/>
      <c r="U19" s="1"/>
    </row>
    <row r="20" spans="1:21" ht="97.5" customHeight="1">
      <c r="A20" s="386" t="str">
        <f>VLOOKUP(A21,TranslationTable,3,FALSE)</f>
        <v>Este formulario consta de esta carta introductoria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v>
      </c>
      <c r="B20" s="386"/>
      <c r="C20" s="386"/>
      <c r="D20" s="386"/>
      <c r="E20" s="386"/>
      <c r="F20" s="386"/>
      <c r="G20" s="386"/>
      <c r="H20" s="386"/>
      <c r="I20" s="386"/>
      <c r="J20" s="386"/>
      <c r="K20" s="386"/>
      <c r="L20" s="386"/>
      <c r="M20" s="386"/>
      <c r="N20" s="386"/>
      <c r="O20" s="386"/>
      <c r="P20" s="386"/>
      <c r="Q20" s="386"/>
      <c r="R20" s="386"/>
      <c r="S20" s="386"/>
      <c r="T20" s="386"/>
      <c r="U20" s="386"/>
    </row>
    <row r="21" spans="1:21" hidden="1">
      <c r="A21" s="1" t="s">
        <v>8</v>
      </c>
      <c r="B21" s="1"/>
      <c r="C21" s="1"/>
      <c r="D21" s="1"/>
      <c r="E21" s="1"/>
      <c r="F21" s="1"/>
      <c r="G21" s="1"/>
      <c r="H21" s="1"/>
      <c r="I21" s="1"/>
      <c r="J21" s="1"/>
      <c r="K21" s="1"/>
      <c r="L21" s="1"/>
      <c r="M21" s="1"/>
      <c r="N21" s="1"/>
      <c r="O21" s="1"/>
      <c r="P21" s="1"/>
      <c r="Q21" s="1"/>
      <c r="R21" s="1"/>
      <c r="S21" s="1"/>
      <c r="T21" s="1"/>
      <c r="U21" s="1"/>
    </row>
    <row r="22" spans="1:21" ht="60" customHeight="1">
      <c r="A22" s="387" t="s">
        <v>5387</v>
      </c>
      <c r="B22" s="387"/>
      <c r="C22" s="387"/>
      <c r="D22" s="387"/>
      <c r="E22" s="387"/>
      <c r="F22" s="387"/>
      <c r="G22" s="387"/>
      <c r="H22" s="387"/>
      <c r="I22" s="387"/>
      <c r="J22" s="387"/>
      <c r="K22" s="387"/>
      <c r="L22" s="387"/>
      <c r="M22" s="387"/>
      <c r="N22" s="387"/>
      <c r="O22" s="387"/>
      <c r="P22" s="387"/>
      <c r="Q22" s="387"/>
      <c r="R22" s="387"/>
      <c r="S22" s="387"/>
      <c r="T22" s="387"/>
      <c r="U22" s="387"/>
    </row>
    <row r="23" spans="1:21" ht="15" customHeight="1">
      <c r="A23" s="389" t="str">
        <f>VLOOKUP(A24,TranslationTable,3,FALSE)</f>
        <v>Nota: Las respuestas deben estar en idioma inglés. La traducción es sólo una referencia.</v>
      </c>
      <c r="B23" s="389"/>
      <c r="C23" s="389"/>
      <c r="D23" s="389"/>
      <c r="E23" s="389"/>
      <c r="F23" s="389"/>
      <c r="G23" s="389"/>
      <c r="H23" s="389"/>
      <c r="I23" s="389"/>
      <c r="J23" s="389"/>
      <c r="K23" s="389"/>
      <c r="L23" s="389"/>
      <c r="M23" s="389"/>
      <c r="N23" s="389"/>
      <c r="O23" s="389"/>
      <c r="P23" s="389"/>
      <c r="Q23" s="389"/>
      <c r="R23" s="389"/>
      <c r="S23" s="389"/>
      <c r="T23" s="389"/>
      <c r="U23" s="389"/>
    </row>
    <row r="24" spans="1:21">
      <c r="A24" s="390" t="s">
        <v>10</v>
      </c>
      <c r="B24" s="390"/>
      <c r="C24" s="390"/>
      <c r="D24" s="390"/>
      <c r="E24" s="390"/>
      <c r="F24" s="390"/>
      <c r="G24" s="390"/>
      <c r="H24" s="390"/>
      <c r="I24" s="390"/>
      <c r="J24" s="390"/>
      <c r="K24" s="390"/>
      <c r="L24" s="390"/>
      <c r="M24" s="390"/>
      <c r="N24" s="390"/>
      <c r="O24" s="390"/>
      <c r="P24" s="390"/>
      <c r="Q24" s="390"/>
      <c r="R24" s="390"/>
      <c r="S24" s="390"/>
      <c r="T24" s="390"/>
      <c r="U24" s="390"/>
    </row>
    <row r="25" spans="1:21" ht="6.95" customHeight="1">
      <c r="A25" s="1"/>
      <c r="B25" s="1"/>
      <c r="C25" s="1"/>
      <c r="D25" s="1"/>
      <c r="E25" s="1"/>
      <c r="F25" s="1"/>
      <c r="G25" s="1"/>
      <c r="H25" s="1"/>
      <c r="I25" s="1"/>
      <c r="J25" s="1"/>
      <c r="K25" s="1"/>
      <c r="L25" s="1"/>
      <c r="M25" s="1"/>
      <c r="N25" s="1"/>
      <c r="O25" s="1"/>
      <c r="P25" s="1"/>
      <c r="Q25" s="1"/>
      <c r="R25" s="1"/>
      <c r="S25" s="1"/>
      <c r="T25" s="1"/>
      <c r="U25" s="1"/>
    </row>
    <row r="26" spans="1:21">
      <c r="A26" s="391" t="str">
        <f>VLOOKUP(A27,TranslationTable,3,FALSE)</f>
        <v>Atentamente,</v>
      </c>
      <c r="B26" s="391"/>
      <c r="C26" s="391"/>
      <c r="D26" s="391"/>
      <c r="E26" s="391"/>
      <c r="F26" s="391"/>
      <c r="G26" s="391"/>
      <c r="H26" s="391"/>
      <c r="I26" s="391"/>
      <c r="J26" s="391"/>
      <c r="K26" s="391"/>
      <c r="L26" s="391"/>
      <c r="M26" s="391"/>
      <c r="N26" s="391"/>
      <c r="O26" s="391"/>
      <c r="P26" s="391"/>
      <c r="Q26" s="391"/>
      <c r="R26" s="391"/>
      <c r="S26" s="391"/>
      <c r="T26" s="391"/>
      <c r="U26" s="391"/>
    </row>
    <row r="27" spans="1:21" ht="12" customHeight="1">
      <c r="A27" s="392" t="s">
        <v>11</v>
      </c>
      <c r="B27" s="392"/>
      <c r="C27" s="392"/>
      <c r="D27" s="392"/>
      <c r="E27" s="392"/>
      <c r="F27" s="392"/>
      <c r="G27" s="392"/>
      <c r="H27" s="392"/>
      <c r="I27" s="392"/>
      <c r="J27" s="392"/>
      <c r="K27" s="392"/>
      <c r="L27" s="392"/>
      <c r="M27" s="392"/>
      <c r="N27" s="392"/>
      <c r="O27" s="392"/>
      <c r="P27" s="392"/>
      <c r="Q27" s="392"/>
      <c r="R27" s="392"/>
      <c r="S27" s="392"/>
      <c r="T27" s="392"/>
      <c r="U27" s="392"/>
    </row>
    <row r="28" spans="1:21" ht="75" customHeight="1">
      <c r="A28" s="1"/>
      <c r="B28" s="1"/>
      <c r="C28" s="1"/>
      <c r="D28" s="1"/>
      <c r="E28" s="1"/>
      <c r="F28" s="1"/>
      <c r="G28" s="1"/>
      <c r="H28" s="1"/>
      <c r="I28" s="1"/>
      <c r="J28" s="1"/>
      <c r="K28" s="1"/>
      <c r="L28" s="1"/>
      <c r="M28" s="1"/>
      <c r="N28" s="1"/>
      <c r="O28" s="1"/>
      <c r="P28" s="1"/>
      <c r="Q28" s="1"/>
      <c r="R28" s="1"/>
      <c r="S28" s="1"/>
      <c r="T28" s="1"/>
      <c r="U28" s="1"/>
    </row>
    <row r="29" spans="1:21" ht="15.75">
      <c r="A29" s="223" t="s">
        <v>3738</v>
      </c>
      <c r="B29" s="1"/>
      <c r="C29" s="1"/>
      <c r="D29" s="1"/>
      <c r="E29" s="1"/>
      <c r="F29" s="1"/>
      <c r="G29" s="1"/>
      <c r="H29" s="1"/>
      <c r="I29" s="1"/>
      <c r="J29" s="1"/>
      <c r="K29" s="382" t="s">
        <v>3436</v>
      </c>
      <c r="L29" s="382"/>
      <c r="M29" s="382"/>
      <c r="N29" s="382"/>
      <c r="O29" s="382"/>
      <c r="P29" s="382"/>
      <c r="Q29" s="382"/>
      <c r="R29" s="382"/>
      <c r="S29" s="382"/>
      <c r="T29" s="382"/>
      <c r="U29" s="1"/>
    </row>
    <row r="30" spans="1:21" ht="15" customHeight="1">
      <c r="A30" s="384" t="str">
        <f>VLOOKUP(A31,TranslationTable,3,FALSE)</f>
        <v>Vicepresidente de EHS</v>
      </c>
      <c r="B30" s="384"/>
      <c r="C30" s="384"/>
      <c r="D30" s="384"/>
      <c r="E30" s="384"/>
      <c r="F30" s="384"/>
      <c r="G30" s="384"/>
      <c r="H30" s="384"/>
      <c r="I30" s="384"/>
      <c r="J30" s="384"/>
      <c r="K30" s="384" t="str">
        <f>VLOOKUP(K31,TranslationTable,3,FALSE)</f>
        <v>Vicepresidente de Compras</v>
      </c>
      <c r="L30" s="384"/>
      <c r="M30" s="384"/>
      <c r="N30" s="384"/>
      <c r="O30" s="384"/>
      <c r="P30" s="384"/>
      <c r="Q30" s="384"/>
      <c r="R30" s="384"/>
      <c r="S30" s="384"/>
      <c r="T30" s="384"/>
      <c r="U30" s="384"/>
    </row>
    <row r="31" spans="1:21">
      <c r="A31" s="222" t="s">
        <v>12</v>
      </c>
      <c r="B31" s="1"/>
      <c r="C31" s="1"/>
      <c r="D31" s="1"/>
      <c r="E31" s="1"/>
      <c r="F31" s="1"/>
      <c r="G31" s="1"/>
      <c r="H31" s="1"/>
      <c r="I31" s="1"/>
      <c r="J31" s="1"/>
      <c r="K31" s="222" t="s">
        <v>3524</v>
      </c>
      <c r="L31" s="1"/>
      <c r="M31" s="1"/>
      <c r="N31" s="1"/>
      <c r="O31" s="1"/>
      <c r="P31" s="1"/>
      <c r="Q31" s="1"/>
      <c r="R31" s="1"/>
      <c r="S31" s="1"/>
      <c r="T31" s="1"/>
      <c r="U31" s="1"/>
    </row>
    <row r="32" spans="1:21">
      <c r="A32" s="1"/>
      <c r="B32" s="1"/>
      <c r="C32" s="1"/>
      <c r="D32" s="1"/>
      <c r="E32" s="1"/>
      <c r="F32" s="1"/>
      <c r="G32" s="1"/>
      <c r="H32" s="1"/>
      <c r="I32" s="1"/>
      <c r="J32" s="1"/>
      <c r="K32" s="1"/>
      <c r="L32" s="1"/>
      <c r="M32" s="1"/>
      <c r="N32" s="1"/>
      <c r="O32" s="1"/>
      <c r="P32" s="1"/>
      <c r="Q32" s="1"/>
      <c r="R32" s="1"/>
      <c r="S32" s="1"/>
      <c r="T32" s="1"/>
      <c r="U32" s="1"/>
    </row>
  </sheetData>
  <sheetProtection algorithmName="SHA-512" hashValue="xxzoC+Tl9/JYWwDM7wlBRZGDa1VByxXtw1jXfunK+V2m30qERAu9v/1IHLeFrk1o4lEWR/CveBnQf2hH7COTxA==" saltValue="fjyG3izDIrGDLd5X0Dby2Q==" spinCount="100000" sheet="1"/>
  <mergeCells count="20">
    <mergeCell ref="A22:U22"/>
    <mergeCell ref="B10:T10"/>
    <mergeCell ref="A2:P2"/>
    <mergeCell ref="B9:T9"/>
    <mergeCell ref="K29:T29"/>
    <mergeCell ref="A1:K1"/>
    <mergeCell ref="K30:U30"/>
    <mergeCell ref="A4:U4"/>
    <mergeCell ref="A12:U12"/>
    <mergeCell ref="A14:U14"/>
    <mergeCell ref="A6:U6"/>
    <mergeCell ref="A7:U7"/>
    <mergeCell ref="A23:U23"/>
    <mergeCell ref="A24:U24"/>
    <mergeCell ref="A26:U26"/>
    <mergeCell ref="A27:U27"/>
    <mergeCell ref="A30:J30"/>
    <mergeCell ref="A16:U16"/>
    <mergeCell ref="A18:U18"/>
    <mergeCell ref="A20:U20"/>
  </mergeCells>
  <hyperlinks>
    <hyperlink ref="B9:T9" r:id="rId1" display="https://procurement.ppg.com/Raw-Material-Introduction" xr:uid="{00000000-0004-0000-0000-000000000000}"/>
  </hyperlinks>
  <printOptions horizontalCentered="1"/>
  <pageMargins left="0.1" right="0.1" top="0.25" bottom="0" header="0.3" footer="0.05"/>
  <pageSetup scale="91" orientation="portrait" r:id="rId2"/>
  <headerFooter differentFirst="1"/>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theme="8"/>
  </sheetPr>
  <dimension ref="A1:I544"/>
  <sheetViews>
    <sheetView topLeftCell="A176" zoomScale="85" zoomScaleNormal="85" workbookViewId="0">
      <selection activeCell="C545" sqref="C545"/>
    </sheetView>
  </sheetViews>
  <sheetFormatPr defaultColWidth="9" defaultRowHeight="14.25"/>
  <cols>
    <col min="1" max="1" width="64.375" customWidth="1"/>
    <col min="2" max="2" width="54.625" style="112" customWidth="1"/>
    <col min="3" max="3" width="70.625" style="120" customWidth="1"/>
    <col min="4" max="4" width="43.125" style="113" customWidth="1"/>
    <col min="5" max="5" width="70.625" style="113" customWidth="1"/>
    <col min="6" max="6" width="70.625" customWidth="1"/>
    <col min="7" max="8" width="32.5" customWidth="1"/>
    <col min="9" max="9" width="38.125" style="113" customWidth="1"/>
  </cols>
  <sheetData>
    <row r="1" spans="1:9" s="61" customFormat="1" ht="30" customHeight="1">
      <c r="A1" s="829" t="s">
        <v>236</v>
      </c>
      <c r="B1" s="829"/>
      <c r="C1" s="832" t="s">
        <v>237</v>
      </c>
      <c r="D1" s="832"/>
      <c r="E1" s="832"/>
      <c r="F1" s="832"/>
      <c r="I1" s="111"/>
    </row>
    <row r="2" spans="1:9" s="61" customFormat="1" ht="52.5" customHeight="1">
      <c r="A2" s="829"/>
      <c r="B2" s="829"/>
      <c r="C2" s="832"/>
      <c r="D2" s="832"/>
      <c r="E2" s="832"/>
      <c r="F2" s="832"/>
      <c r="I2" s="111"/>
    </row>
    <row r="3" spans="1:9" s="61" customFormat="1" ht="30" customHeight="1">
      <c r="A3" s="179"/>
      <c r="B3" s="179"/>
      <c r="C3" s="831" t="s">
        <v>238</v>
      </c>
      <c r="D3" s="831"/>
      <c r="E3" s="831"/>
      <c r="F3" s="831"/>
      <c r="I3" s="111"/>
    </row>
    <row r="4" spans="1:9" s="61" customFormat="1" ht="45.2" customHeight="1">
      <c r="A4" s="186" t="s">
        <v>239</v>
      </c>
      <c r="B4" s="185" t="s">
        <v>240</v>
      </c>
      <c r="C4" s="830" t="s">
        <v>241</v>
      </c>
      <c r="D4" s="830"/>
      <c r="E4" s="189"/>
      <c r="F4" s="190"/>
      <c r="I4" s="111"/>
    </row>
    <row r="5" spans="1:9" ht="15">
      <c r="A5" s="187" t="s">
        <v>242</v>
      </c>
      <c r="B5" s="123" t="s">
        <v>243</v>
      </c>
      <c r="C5" s="119" t="s">
        <v>244</v>
      </c>
      <c r="D5" s="180" t="s">
        <v>245</v>
      </c>
      <c r="E5" s="181" t="s">
        <v>246</v>
      </c>
      <c r="F5" s="191" t="s">
        <v>247</v>
      </c>
      <c r="G5" s="192" t="s">
        <v>248</v>
      </c>
      <c r="H5" s="192" t="s">
        <v>249</v>
      </c>
      <c r="I5" s="169" t="s">
        <v>250</v>
      </c>
    </row>
    <row r="6" spans="1:9" ht="28.5" hidden="1">
      <c r="A6" s="118" t="s">
        <v>251</v>
      </c>
      <c r="B6" s="118" t="s">
        <v>252</v>
      </c>
      <c r="C6" s="124" t="s">
        <v>254</v>
      </c>
      <c r="D6" s="188">
        <v>1</v>
      </c>
      <c r="E6" s="182" t="s">
        <v>251</v>
      </c>
      <c r="F6" s="118" t="s">
        <v>254</v>
      </c>
      <c r="G6" s="364" t="s">
        <v>255</v>
      </c>
      <c r="H6" s="114" t="s">
        <v>253</v>
      </c>
      <c r="I6" s="168" t="s">
        <v>256</v>
      </c>
    </row>
    <row r="7" spans="1:9" ht="42.75" hidden="1">
      <c r="A7" s="118" t="s">
        <v>17</v>
      </c>
      <c r="B7" s="118" t="s">
        <v>257</v>
      </c>
      <c r="C7" s="124" t="s">
        <v>259</v>
      </c>
      <c r="D7" s="188">
        <v>2</v>
      </c>
      <c r="E7" s="182" t="s">
        <v>17</v>
      </c>
      <c r="F7" s="118" t="s">
        <v>259</v>
      </c>
      <c r="G7" s="364" t="s">
        <v>260</v>
      </c>
      <c r="H7" s="114" t="s">
        <v>258</v>
      </c>
      <c r="I7" s="168" t="s">
        <v>261</v>
      </c>
    </row>
    <row r="8" spans="1:9" ht="15" hidden="1">
      <c r="A8" s="121" t="s">
        <v>102</v>
      </c>
      <c r="B8" s="118" t="s">
        <v>262</v>
      </c>
      <c r="C8" s="124" t="s">
        <v>264</v>
      </c>
      <c r="D8" s="188">
        <v>3</v>
      </c>
      <c r="E8" s="182" t="s">
        <v>102</v>
      </c>
      <c r="F8" s="118" t="s">
        <v>264</v>
      </c>
      <c r="G8" s="364" t="s">
        <v>265</v>
      </c>
      <c r="H8" s="114" t="s">
        <v>263</v>
      </c>
      <c r="I8" s="168" t="s">
        <v>266</v>
      </c>
    </row>
    <row r="9" spans="1:9" ht="28.5" hidden="1">
      <c r="A9" s="121" t="s">
        <v>104</v>
      </c>
      <c r="B9" s="118" t="s">
        <v>262</v>
      </c>
      <c r="C9" s="124" t="s">
        <v>268</v>
      </c>
      <c r="D9" s="188">
        <v>4</v>
      </c>
      <c r="E9" s="182" t="s">
        <v>104</v>
      </c>
      <c r="F9" s="118" t="s">
        <v>268</v>
      </c>
      <c r="G9" s="364" t="s">
        <v>269</v>
      </c>
      <c r="H9" s="114" t="s">
        <v>267</v>
      </c>
      <c r="I9" s="168" t="s">
        <v>270</v>
      </c>
    </row>
    <row r="10" spans="1:9" ht="28.5" hidden="1">
      <c r="A10" s="121" t="s">
        <v>106</v>
      </c>
      <c r="B10" s="118" t="s">
        <v>262</v>
      </c>
      <c r="C10" s="124" t="s">
        <v>272</v>
      </c>
      <c r="D10" s="188">
        <v>5</v>
      </c>
      <c r="E10" s="182" t="s">
        <v>106</v>
      </c>
      <c r="F10" s="118" t="s">
        <v>272</v>
      </c>
      <c r="G10" s="364" t="s">
        <v>273</v>
      </c>
      <c r="H10" s="114" t="s">
        <v>271</v>
      </c>
      <c r="I10" s="168" t="s">
        <v>274</v>
      </c>
    </row>
    <row r="11" spans="1:9" ht="28.5" hidden="1">
      <c r="A11" s="121" t="s">
        <v>108</v>
      </c>
      <c r="B11" s="118" t="s">
        <v>262</v>
      </c>
      <c r="C11" s="124" t="s">
        <v>276</v>
      </c>
      <c r="D11" s="188">
        <v>6</v>
      </c>
      <c r="E11" s="182" t="s">
        <v>108</v>
      </c>
      <c r="F11" s="118" t="s">
        <v>276</v>
      </c>
      <c r="G11" s="364" t="s">
        <v>277</v>
      </c>
      <c r="H11" s="114" t="s">
        <v>275</v>
      </c>
      <c r="I11" s="168" t="s">
        <v>278</v>
      </c>
    </row>
    <row r="12" spans="1:9" ht="15" hidden="1">
      <c r="A12" s="121" t="s">
        <v>110</v>
      </c>
      <c r="B12" s="118" t="s">
        <v>262</v>
      </c>
      <c r="C12" s="124" t="s">
        <v>280</v>
      </c>
      <c r="D12" s="188">
        <v>7</v>
      </c>
      <c r="E12" s="182" t="s">
        <v>110</v>
      </c>
      <c r="F12" s="118" t="s">
        <v>280</v>
      </c>
      <c r="G12" s="364" t="s">
        <v>281</v>
      </c>
      <c r="H12" s="114" t="s">
        <v>279</v>
      </c>
      <c r="I12" s="168" t="s">
        <v>282</v>
      </c>
    </row>
    <row r="13" spans="1:9" ht="15" hidden="1">
      <c r="A13" s="121" t="s">
        <v>111</v>
      </c>
      <c r="B13" s="118" t="s">
        <v>262</v>
      </c>
      <c r="C13" s="124" t="s">
        <v>284</v>
      </c>
      <c r="D13" s="188">
        <v>8</v>
      </c>
      <c r="E13" s="182" t="s">
        <v>111</v>
      </c>
      <c r="F13" s="118" t="s">
        <v>284</v>
      </c>
      <c r="G13" s="364" t="s">
        <v>285</v>
      </c>
      <c r="H13" s="114" t="s">
        <v>283</v>
      </c>
      <c r="I13" s="168" t="s">
        <v>286</v>
      </c>
    </row>
    <row r="14" spans="1:9" ht="28.5" hidden="1">
      <c r="A14" s="118" t="s">
        <v>109</v>
      </c>
      <c r="B14" s="118" t="s">
        <v>262</v>
      </c>
      <c r="C14" s="124" t="s">
        <v>288</v>
      </c>
      <c r="D14" s="188">
        <v>9</v>
      </c>
      <c r="E14" s="182" t="s">
        <v>109</v>
      </c>
      <c r="F14" s="118" t="s">
        <v>288</v>
      </c>
      <c r="G14" s="364" t="s">
        <v>289</v>
      </c>
      <c r="H14" s="114" t="s">
        <v>287</v>
      </c>
      <c r="I14" s="168" t="s">
        <v>290</v>
      </c>
    </row>
    <row r="15" spans="1:9" ht="42.75" hidden="1">
      <c r="A15" s="118" t="s">
        <v>291</v>
      </c>
      <c r="B15" s="118" t="s">
        <v>292</v>
      </c>
      <c r="C15" s="124" t="s">
        <v>293</v>
      </c>
      <c r="D15" s="188">
        <v>10</v>
      </c>
      <c r="E15" s="182" t="s">
        <v>291</v>
      </c>
      <c r="F15" s="118" t="s">
        <v>293</v>
      </c>
      <c r="G15" s="364" t="s">
        <v>294</v>
      </c>
      <c r="H15" s="114" t="s">
        <v>195</v>
      </c>
      <c r="I15" s="168" t="s">
        <v>295</v>
      </c>
    </row>
    <row r="16" spans="1:9" ht="15" hidden="1">
      <c r="A16" s="118" t="s">
        <v>112</v>
      </c>
      <c r="B16" s="118" t="s">
        <v>262</v>
      </c>
      <c r="C16" s="124" t="s">
        <v>297</v>
      </c>
      <c r="D16" s="188">
        <v>11</v>
      </c>
      <c r="E16" s="182" t="s">
        <v>112</v>
      </c>
      <c r="F16" s="118" t="s">
        <v>297</v>
      </c>
      <c r="G16" s="364" t="s">
        <v>298</v>
      </c>
      <c r="H16" s="114" t="s">
        <v>296</v>
      </c>
      <c r="I16" s="168" t="s">
        <v>299</v>
      </c>
    </row>
    <row r="17" spans="1:9" ht="15" hidden="1">
      <c r="A17" s="118" t="s">
        <v>120</v>
      </c>
      <c r="B17" s="118" t="s">
        <v>262</v>
      </c>
      <c r="C17" s="124" t="s">
        <v>301</v>
      </c>
      <c r="D17" s="188">
        <v>12</v>
      </c>
      <c r="E17" s="182" t="s">
        <v>120</v>
      </c>
      <c r="F17" s="118" t="s">
        <v>301</v>
      </c>
      <c r="G17" s="364" t="s">
        <v>302</v>
      </c>
      <c r="H17" s="114" t="s">
        <v>300</v>
      </c>
      <c r="I17" s="168" t="s">
        <v>303</v>
      </c>
    </row>
    <row r="18" spans="1:9" ht="15" hidden="1">
      <c r="A18" s="118" t="s">
        <v>103</v>
      </c>
      <c r="B18" s="118" t="s">
        <v>262</v>
      </c>
      <c r="C18" s="124" t="s">
        <v>305</v>
      </c>
      <c r="D18" s="188">
        <v>13</v>
      </c>
      <c r="E18" s="182" t="s">
        <v>103</v>
      </c>
      <c r="F18" s="118" t="s">
        <v>305</v>
      </c>
      <c r="G18" s="364" t="s">
        <v>306</v>
      </c>
      <c r="H18" s="114" t="s">
        <v>304</v>
      </c>
      <c r="I18" s="168" t="s">
        <v>307</v>
      </c>
    </row>
    <row r="19" spans="1:9" ht="15" hidden="1">
      <c r="A19" s="121" t="s">
        <v>118</v>
      </c>
      <c r="B19" s="118" t="s">
        <v>262</v>
      </c>
      <c r="C19" s="124" t="s">
        <v>309</v>
      </c>
      <c r="D19" s="188">
        <v>14</v>
      </c>
      <c r="E19" s="182" t="s">
        <v>118</v>
      </c>
      <c r="F19" s="118" t="s">
        <v>309</v>
      </c>
      <c r="G19" s="364" t="s">
        <v>310</v>
      </c>
      <c r="H19" s="114" t="s">
        <v>308</v>
      </c>
      <c r="I19" s="168" t="s">
        <v>311</v>
      </c>
    </row>
    <row r="20" spans="1:9" ht="15" hidden="1">
      <c r="A20" s="118" t="s">
        <v>105</v>
      </c>
      <c r="B20" s="118" t="s">
        <v>262</v>
      </c>
      <c r="C20" s="124" t="s">
        <v>313</v>
      </c>
      <c r="D20" s="188">
        <v>15</v>
      </c>
      <c r="E20" s="182" t="s">
        <v>105</v>
      </c>
      <c r="F20" s="118" t="s">
        <v>313</v>
      </c>
      <c r="G20" s="364" t="s">
        <v>314</v>
      </c>
      <c r="H20" s="114" t="s">
        <v>312</v>
      </c>
      <c r="I20" s="168" t="s">
        <v>315</v>
      </c>
    </row>
    <row r="21" spans="1:9" ht="30" hidden="1">
      <c r="A21" s="118" t="s">
        <v>205</v>
      </c>
      <c r="B21" s="118" t="s">
        <v>292</v>
      </c>
      <c r="C21" s="124" t="s">
        <v>317</v>
      </c>
      <c r="D21" s="188">
        <v>16</v>
      </c>
      <c r="E21" s="182" t="s">
        <v>205</v>
      </c>
      <c r="F21" s="118" t="s">
        <v>317</v>
      </c>
      <c r="G21" s="365" t="s">
        <v>318</v>
      </c>
      <c r="H21" s="116" t="s">
        <v>316</v>
      </c>
      <c r="I21" s="168" t="s">
        <v>319</v>
      </c>
    </row>
    <row r="22" spans="1:9" ht="28.5" hidden="1">
      <c r="A22" s="118" t="s">
        <v>209</v>
      </c>
      <c r="B22" s="118" t="s">
        <v>292</v>
      </c>
      <c r="C22" s="124" t="s">
        <v>321</v>
      </c>
      <c r="D22" s="188">
        <v>17</v>
      </c>
      <c r="E22" s="182" t="s">
        <v>209</v>
      </c>
      <c r="F22" s="118" t="s">
        <v>321</v>
      </c>
      <c r="G22" s="364" t="s">
        <v>322</v>
      </c>
      <c r="H22" s="114" t="s">
        <v>320</v>
      </c>
      <c r="I22" s="168" t="s">
        <v>323</v>
      </c>
    </row>
    <row r="23" spans="1:9" ht="15" hidden="1">
      <c r="A23" s="118" t="s">
        <v>212</v>
      </c>
      <c r="B23" s="118" t="s">
        <v>292</v>
      </c>
      <c r="C23" s="124" t="s">
        <v>325</v>
      </c>
      <c r="D23" s="188">
        <v>18</v>
      </c>
      <c r="E23" s="182" t="s">
        <v>212</v>
      </c>
      <c r="F23" s="118" t="s">
        <v>325</v>
      </c>
      <c r="G23" s="365" t="s">
        <v>326</v>
      </c>
      <c r="H23" s="116" t="s">
        <v>324</v>
      </c>
      <c r="I23" s="168" t="s">
        <v>327</v>
      </c>
    </row>
    <row r="24" spans="1:9" ht="15" hidden="1">
      <c r="A24" s="118" t="s">
        <v>219</v>
      </c>
      <c r="B24" s="118" t="s">
        <v>292</v>
      </c>
      <c r="C24" s="124" t="s">
        <v>329</v>
      </c>
      <c r="D24" s="188">
        <v>19</v>
      </c>
      <c r="E24" s="182" t="s">
        <v>219</v>
      </c>
      <c r="F24" s="118" t="s">
        <v>329</v>
      </c>
      <c r="G24" s="364" t="s">
        <v>330</v>
      </c>
      <c r="H24" s="114" t="s">
        <v>328</v>
      </c>
      <c r="I24" s="168" t="s">
        <v>331</v>
      </c>
    </row>
    <row r="25" spans="1:9" ht="409.5" hidden="1">
      <c r="A25" s="118" t="s">
        <v>99</v>
      </c>
      <c r="B25" s="118" t="s">
        <v>332</v>
      </c>
      <c r="C25" s="124" t="s">
        <v>334</v>
      </c>
      <c r="D25" s="188">
        <v>20</v>
      </c>
      <c r="E25" s="182" t="s">
        <v>100</v>
      </c>
      <c r="F25" s="118" t="s">
        <v>334</v>
      </c>
      <c r="G25" s="364" t="s">
        <v>335</v>
      </c>
      <c r="H25" s="115" t="s">
        <v>333</v>
      </c>
      <c r="I25" s="168" t="s">
        <v>336</v>
      </c>
    </row>
    <row r="26" spans="1:9" ht="85.5" hidden="1">
      <c r="A26" s="118" t="s">
        <v>337</v>
      </c>
      <c r="B26" s="118" t="s">
        <v>252</v>
      </c>
      <c r="C26" s="124" t="s">
        <v>340</v>
      </c>
      <c r="D26" s="188">
        <v>21</v>
      </c>
      <c r="E26" s="182" t="s">
        <v>339</v>
      </c>
      <c r="F26" s="118" t="s">
        <v>340</v>
      </c>
      <c r="G26" s="364" t="s">
        <v>341</v>
      </c>
      <c r="H26" s="114" t="s">
        <v>338</v>
      </c>
      <c r="I26" s="168" t="s">
        <v>342</v>
      </c>
    </row>
    <row r="27" spans="1:9" ht="15" hidden="1">
      <c r="A27" s="118" t="s">
        <v>343</v>
      </c>
      <c r="B27" s="118"/>
      <c r="C27" s="129" t="s">
        <v>345</v>
      </c>
      <c r="D27" s="188">
        <v>22</v>
      </c>
      <c r="E27" s="182" t="s">
        <v>343</v>
      </c>
      <c r="F27" s="118" t="s">
        <v>345</v>
      </c>
      <c r="G27" s="366" t="s">
        <v>346</v>
      </c>
      <c r="H27" s="118" t="s">
        <v>344</v>
      </c>
      <c r="I27" s="168"/>
    </row>
    <row r="28" spans="1:9" ht="15" hidden="1">
      <c r="A28" s="118" t="s">
        <v>347</v>
      </c>
      <c r="B28" s="118" t="s">
        <v>252</v>
      </c>
      <c r="C28" s="124" t="s">
        <v>349</v>
      </c>
      <c r="D28" s="188">
        <v>23</v>
      </c>
      <c r="E28" s="182" t="s">
        <v>347</v>
      </c>
      <c r="F28" s="118" t="s">
        <v>349</v>
      </c>
      <c r="G28" s="364" t="s">
        <v>350</v>
      </c>
      <c r="H28" s="114" t="s">
        <v>348</v>
      </c>
      <c r="I28" s="168" t="s">
        <v>351</v>
      </c>
    </row>
    <row r="29" spans="1:9" ht="28.5" hidden="1">
      <c r="A29" s="118" t="s">
        <v>235</v>
      </c>
      <c r="B29" s="118" t="s">
        <v>352</v>
      </c>
      <c r="C29" s="124" t="s">
        <v>354</v>
      </c>
      <c r="D29" s="188">
        <v>24</v>
      </c>
      <c r="E29" s="182" t="s">
        <v>235</v>
      </c>
      <c r="F29" s="118" t="s">
        <v>354</v>
      </c>
      <c r="G29" s="364" t="s">
        <v>355</v>
      </c>
      <c r="H29" s="114" t="s">
        <v>353</v>
      </c>
      <c r="I29" s="168" t="s">
        <v>356</v>
      </c>
    </row>
    <row r="30" spans="1:9" ht="15" hidden="1">
      <c r="A30" s="118" t="s">
        <v>25</v>
      </c>
      <c r="B30" s="118" t="s">
        <v>257</v>
      </c>
      <c r="C30" s="124" t="s">
        <v>358</v>
      </c>
      <c r="D30" s="188">
        <v>25</v>
      </c>
      <c r="E30" s="182" t="s">
        <v>25</v>
      </c>
      <c r="F30" s="118" t="s">
        <v>358</v>
      </c>
      <c r="G30" s="364" t="s">
        <v>359</v>
      </c>
      <c r="H30" s="114" t="s">
        <v>357</v>
      </c>
      <c r="I30" s="168" t="s">
        <v>360</v>
      </c>
    </row>
    <row r="31" spans="1:9" ht="15" hidden="1">
      <c r="A31" s="118" t="s">
        <v>361</v>
      </c>
      <c r="B31" s="118" t="s">
        <v>362</v>
      </c>
      <c r="C31" s="124" t="s">
        <v>361</v>
      </c>
      <c r="D31" s="188">
        <v>26</v>
      </c>
      <c r="E31" s="182" t="s">
        <v>361</v>
      </c>
      <c r="F31" s="118" t="s">
        <v>361</v>
      </c>
      <c r="G31" s="364" t="s">
        <v>364</v>
      </c>
      <c r="H31" s="114" t="s">
        <v>363</v>
      </c>
      <c r="I31" s="168" t="s">
        <v>365</v>
      </c>
    </row>
    <row r="32" spans="1:9" ht="28.5" hidden="1">
      <c r="A32" s="118" t="s">
        <v>5388</v>
      </c>
      <c r="B32" s="118"/>
      <c r="C32" s="129" t="s">
        <v>368</v>
      </c>
      <c r="D32" s="188">
        <v>27</v>
      </c>
      <c r="E32" s="182" t="s">
        <v>366</v>
      </c>
      <c r="F32" s="118" t="s">
        <v>368</v>
      </c>
      <c r="G32" s="366" t="s">
        <v>369</v>
      </c>
      <c r="H32" s="118" t="s">
        <v>367</v>
      </c>
      <c r="I32" s="168"/>
    </row>
    <row r="33" spans="1:9" ht="28.5" hidden="1">
      <c r="A33" s="118" t="s">
        <v>5389</v>
      </c>
      <c r="B33" s="118"/>
      <c r="C33" s="129" t="s">
        <v>372</v>
      </c>
      <c r="D33" s="188">
        <v>28</v>
      </c>
      <c r="E33" s="182" t="s">
        <v>370</v>
      </c>
      <c r="F33" s="118" t="s">
        <v>372</v>
      </c>
      <c r="G33" s="366" t="s">
        <v>373</v>
      </c>
      <c r="H33" s="118" t="s">
        <v>371</v>
      </c>
      <c r="I33" s="168"/>
    </row>
    <row r="34" spans="1:9" ht="15" hidden="1">
      <c r="A34" s="118" t="s">
        <v>374</v>
      </c>
      <c r="B34" s="118" t="s">
        <v>362</v>
      </c>
      <c r="C34" s="124" t="s">
        <v>376</v>
      </c>
      <c r="D34" s="188">
        <v>29</v>
      </c>
      <c r="E34" s="182" t="s">
        <v>374</v>
      </c>
      <c r="F34" s="118" t="s">
        <v>376</v>
      </c>
      <c r="G34" s="364" t="s">
        <v>377</v>
      </c>
      <c r="H34" s="114" t="s">
        <v>375</v>
      </c>
      <c r="I34" s="168" t="s">
        <v>378</v>
      </c>
    </row>
    <row r="35" spans="1:9" ht="28.5" hidden="1">
      <c r="A35" s="118" t="s">
        <v>379</v>
      </c>
      <c r="B35" s="118" t="s">
        <v>252</v>
      </c>
      <c r="C35" s="124" t="s">
        <v>381</v>
      </c>
      <c r="D35" s="188">
        <v>30</v>
      </c>
      <c r="E35" s="182" t="s">
        <v>379</v>
      </c>
      <c r="F35" s="118" t="s">
        <v>381</v>
      </c>
      <c r="G35" s="364" t="s">
        <v>382</v>
      </c>
      <c r="H35" s="114" t="s">
        <v>380</v>
      </c>
      <c r="I35" s="168" t="s">
        <v>383</v>
      </c>
    </row>
    <row r="36" spans="1:9" ht="185.25" hidden="1">
      <c r="A36" s="118" t="s">
        <v>34</v>
      </c>
      <c r="B36" s="118" t="s">
        <v>257</v>
      </c>
      <c r="C36" s="124" t="s">
        <v>386</v>
      </c>
      <c r="D36" s="188">
        <v>31</v>
      </c>
      <c r="E36" s="182" t="s">
        <v>385</v>
      </c>
      <c r="F36" s="118" t="s">
        <v>386</v>
      </c>
      <c r="G36" s="364" t="s">
        <v>387</v>
      </c>
      <c r="H36" s="114" t="s">
        <v>384</v>
      </c>
      <c r="I36" s="168" t="s">
        <v>388</v>
      </c>
    </row>
    <row r="37" spans="1:9" ht="15" hidden="1">
      <c r="A37" s="118" t="s">
        <v>389</v>
      </c>
      <c r="B37" s="118"/>
      <c r="C37" s="129" t="s">
        <v>391</v>
      </c>
      <c r="D37" s="188">
        <v>32</v>
      </c>
      <c r="E37" s="182" t="s">
        <v>389</v>
      </c>
      <c r="F37" s="118" t="s">
        <v>391</v>
      </c>
      <c r="G37" s="366" t="s">
        <v>392</v>
      </c>
      <c r="H37" s="118" t="s">
        <v>390</v>
      </c>
      <c r="I37" s="168"/>
    </row>
    <row r="38" spans="1:9" ht="15" hidden="1">
      <c r="A38" s="118" t="s">
        <v>393</v>
      </c>
      <c r="B38" s="118"/>
      <c r="C38" s="129" t="s">
        <v>395</v>
      </c>
      <c r="D38" s="188">
        <v>33</v>
      </c>
      <c r="E38" s="183" t="s">
        <v>393</v>
      </c>
      <c r="F38" s="118" t="s">
        <v>395</v>
      </c>
      <c r="G38" s="366" t="s">
        <v>396</v>
      </c>
      <c r="H38" s="118" t="s">
        <v>394</v>
      </c>
      <c r="I38" s="168"/>
    </row>
    <row r="39" spans="1:9" ht="15" hidden="1">
      <c r="A39" s="118" t="s">
        <v>397</v>
      </c>
      <c r="B39" s="118" t="s">
        <v>252</v>
      </c>
      <c r="C39" s="124" t="s">
        <v>399</v>
      </c>
      <c r="D39" s="188">
        <v>34</v>
      </c>
      <c r="E39" s="182" t="s">
        <v>397</v>
      </c>
      <c r="F39" s="118" t="s">
        <v>399</v>
      </c>
      <c r="G39" s="364" t="s">
        <v>400</v>
      </c>
      <c r="H39" s="114" t="s">
        <v>398</v>
      </c>
      <c r="I39" s="168" t="s">
        <v>401</v>
      </c>
    </row>
    <row r="40" spans="1:9" ht="85.5" hidden="1">
      <c r="A40" s="118" t="s">
        <v>402</v>
      </c>
      <c r="B40" s="118" t="s">
        <v>252</v>
      </c>
      <c r="C40" s="124" t="s">
        <v>405</v>
      </c>
      <c r="D40" s="188">
        <v>35</v>
      </c>
      <c r="E40" s="182" t="s">
        <v>404</v>
      </c>
      <c r="F40" s="118" t="s">
        <v>405</v>
      </c>
      <c r="G40" s="364" t="s">
        <v>406</v>
      </c>
      <c r="H40" s="114" t="s">
        <v>403</v>
      </c>
      <c r="I40" s="168" t="s">
        <v>407</v>
      </c>
    </row>
    <row r="41" spans="1:9" ht="99.75" hidden="1">
      <c r="A41" s="118" t="s">
        <v>408</v>
      </c>
      <c r="B41" s="118" t="s">
        <v>252</v>
      </c>
      <c r="C41" s="124" t="s">
        <v>411</v>
      </c>
      <c r="D41" s="188">
        <v>36</v>
      </c>
      <c r="E41" s="182" t="s">
        <v>410</v>
      </c>
      <c r="F41" s="118" t="s">
        <v>411</v>
      </c>
      <c r="G41" s="364" t="s">
        <v>412</v>
      </c>
      <c r="H41" s="114" t="s">
        <v>409</v>
      </c>
      <c r="I41" s="168" t="s">
        <v>413</v>
      </c>
    </row>
    <row r="42" spans="1:9" ht="71.25" hidden="1">
      <c r="A42" s="118" t="s">
        <v>414</v>
      </c>
      <c r="B42" s="118" t="s">
        <v>252</v>
      </c>
      <c r="C42" s="124" t="s">
        <v>417</v>
      </c>
      <c r="D42" s="188">
        <v>37</v>
      </c>
      <c r="E42" s="182" t="s">
        <v>416</v>
      </c>
      <c r="F42" s="118" t="s">
        <v>417</v>
      </c>
      <c r="G42" s="364" t="s">
        <v>418</v>
      </c>
      <c r="H42" s="114" t="s">
        <v>415</v>
      </c>
      <c r="I42" s="168" t="s">
        <v>419</v>
      </c>
    </row>
    <row r="43" spans="1:9" ht="57" hidden="1">
      <c r="A43" s="118" t="s">
        <v>76</v>
      </c>
      <c r="B43" s="118" t="s">
        <v>420</v>
      </c>
      <c r="C43" s="124" t="s">
        <v>422</v>
      </c>
      <c r="D43" s="188">
        <v>38</v>
      </c>
      <c r="E43" s="182" t="s">
        <v>75</v>
      </c>
      <c r="F43" s="118" t="s">
        <v>422</v>
      </c>
      <c r="G43" s="364" t="s">
        <v>423</v>
      </c>
      <c r="H43" s="114" t="s">
        <v>421</v>
      </c>
      <c r="I43" s="168" t="s">
        <v>424</v>
      </c>
    </row>
    <row r="44" spans="1:9" ht="28.5" hidden="1">
      <c r="A44" s="118" t="s">
        <v>425</v>
      </c>
      <c r="B44" s="118" t="s">
        <v>426</v>
      </c>
      <c r="C44" s="129" t="s">
        <v>428</v>
      </c>
      <c r="D44" s="188">
        <v>39</v>
      </c>
      <c r="E44" s="182" t="s">
        <v>425</v>
      </c>
      <c r="F44" s="113" t="s">
        <v>428</v>
      </c>
      <c r="G44" s="367" t="s">
        <v>429</v>
      </c>
      <c r="H44" s="113" t="s">
        <v>427</v>
      </c>
      <c r="I44" s="168"/>
    </row>
    <row r="45" spans="1:9" ht="85.5" hidden="1">
      <c r="A45" s="118" t="s">
        <v>430</v>
      </c>
      <c r="B45" s="118" t="s">
        <v>426</v>
      </c>
      <c r="C45" s="129" t="s">
        <v>433</v>
      </c>
      <c r="D45" s="188">
        <v>40</v>
      </c>
      <c r="E45" s="182" t="s">
        <v>432</v>
      </c>
      <c r="F45" s="113" t="s">
        <v>433</v>
      </c>
      <c r="G45" s="367" t="s">
        <v>434</v>
      </c>
      <c r="H45" s="113" t="s">
        <v>431</v>
      </c>
      <c r="I45" s="168"/>
    </row>
    <row r="46" spans="1:9" ht="15" hidden="1">
      <c r="A46" s="118" t="s">
        <v>435</v>
      </c>
      <c r="B46" s="118" t="s">
        <v>252</v>
      </c>
      <c r="C46" s="124" t="s">
        <v>437</v>
      </c>
      <c r="D46" s="188">
        <v>41</v>
      </c>
      <c r="E46" s="182" t="s">
        <v>435</v>
      </c>
      <c r="F46" s="118" t="s">
        <v>437</v>
      </c>
      <c r="G46" s="364" t="s">
        <v>438</v>
      </c>
      <c r="H46" s="114" t="s">
        <v>436</v>
      </c>
      <c r="I46" s="168" t="s">
        <v>439</v>
      </c>
    </row>
    <row r="47" spans="1:9" ht="15" hidden="1">
      <c r="A47" s="118" t="s">
        <v>440</v>
      </c>
      <c r="B47" s="118"/>
      <c r="C47" s="129" t="s">
        <v>442</v>
      </c>
      <c r="D47" s="188">
        <v>42</v>
      </c>
      <c r="E47" s="182" t="s">
        <v>440</v>
      </c>
      <c r="F47" s="118" t="s">
        <v>442</v>
      </c>
      <c r="G47" s="366" t="s">
        <v>281</v>
      </c>
      <c r="H47" s="118" t="s">
        <v>441</v>
      </c>
      <c r="I47" s="168"/>
    </row>
    <row r="48" spans="1:9" ht="15" hidden="1">
      <c r="A48" s="118" t="s">
        <v>443</v>
      </c>
      <c r="B48" s="118"/>
      <c r="C48" s="129" t="s">
        <v>445</v>
      </c>
      <c r="D48" s="188">
        <v>43</v>
      </c>
      <c r="E48" s="182" t="s">
        <v>443</v>
      </c>
      <c r="F48" s="118" t="s">
        <v>445</v>
      </c>
      <c r="G48" s="366" t="s">
        <v>446</v>
      </c>
      <c r="H48" s="118" t="s">
        <v>444</v>
      </c>
      <c r="I48" s="168"/>
    </row>
    <row r="49" spans="1:9" ht="15" hidden="1">
      <c r="A49" s="118" t="s">
        <v>191</v>
      </c>
      <c r="B49" s="118" t="s">
        <v>292</v>
      </c>
      <c r="C49" s="124" t="s">
        <v>191</v>
      </c>
      <c r="D49" s="188">
        <v>44</v>
      </c>
      <c r="E49" s="182" t="s">
        <v>191</v>
      </c>
      <c r="F49" s="118" t="s">
        <v>191</v>
      </c>
      <c r="G49" s="365" t="s">
        <v>448</v>
      </c>
      <c r="H49" s="116" t="s">
        <v>447</v>
      </c>
      <c r="I49" s="168" t="s">
        <v>449</v>
      </c>
    </row>
    <row r="50" spans="1:9" ht="15" hidden="1">
      <c r="A50" s="118" t="s">
        <v>450</v>
      </c>
      <c r="B50" s="118" t="s">
        <v>252</v>
      </c>
      <c r="C50" s="124" t="s">
        <v>452</v>
      </c>
      <c r="D50" s="188">
        <v>45</v>
      </c>
      <c r="E50" s="182" t="s">
        <v>450</v>
      </c>
      <c r="F50" s="118" t="s">
        <v>452</v>
      </c>
      <c r="G50" s="364" t="s">
        <v>453</v>
      </c>
      <c r="H50" s="114" t="s">
        <v>451</v>
      </c>
      <c r="I50" s="168" t="s">
        <v>454</v>
      </c>
    </row>
    <row r="51" spans="1:9" ht="15" hidden="1">
      <c r="A51" s="118" t="s">
        <v>455</v>
      </c>
      <c r="B51" s="118"/>
      <c r="C51" s="129" t="s">
        <v>457</v>
      </c>
      <c r="D51" s="188">
        <v>46</v>
      </c>
      <c r="E51" s="182" t="s">
        <v>455</v>
      </c>
      <c r="F51" s="118" t="s">
        <v>457</v>
      </c>
      <c r="G51" s="366" t="s">
        <v>285</v>
      </c>
      <c r="H51" s="118" t="s">
        <v>456</v>
      </c>
      <c r="I51" s="168"/>
    </row>
    <row r="52" spans="1:9" ht="15" hidden="1">
      <c r="A52" s="118" t="s">
        <v>458</v>
      </c>
      <c r="B52" s="118" t="s">
        <v>252</v>
      </c>
      <c r="C52" s="124" t="s">
        <v>460</v>
      </c>
      <c r="D52" s="188">
        <v>47</v>
      </c>
      <c r="E52" s="182" t="s">
        <v>458</v>
      </c>
      <c r="F52" s="118" t="s">
        <v>460</v>
      </c>
      <c r="G52" s="364" t="s">
        <v>461</v>
      </c>
      <c r="H52" s="114" t="s">
        <v>459</v>
      </c>
      <c r="I52" s="168" t="s">
        <v>462</v>
      </c>
    </row>
    <row r="53" spans="1:9" ht="28.5" hidden="1">
      <c r="A53" s="118" t="s">
        <v>463</v>
      </c>
      <c r="B53" s="118" t="s">
        <v>426</v>
      </c>
      <c r="C53" s="129" t="s">
        <v>465</v>
      </c>
      <c r="D53" s="188">
        <v>48</v>
      </c>
      <c r="E53" s="182" t="s">
        <v>463</v>
      </c>
      <c r="F53" s="118" t="s">
        <v>465</v>
      </c>
      <c r="G53" s="366" t="s">
        <v>466</v>
      </c>
      <c r="H53" s="118" t="s">
        <v>464</v>
      </c>
      <c r="I53" s="168"/>
    </row>
    <row r="54" spans="1:9" ht="15" hidden="1">
      <c r="A54" s="118" t="s">
        <v>142</v>
      </c>
      <c r="B54" s="118" t="s">
        <v>332</v>
      </c>
      <c r="C54" s="124" t="s">
        <v>468</v>
      </c>
      <c r="D54" s="188">
        <v>49</v>
      </c>
      <c r="E54" s="182" t="s">
        <v>142</v>
      </c>
      <c r="F54" s="118" t="s">
        <v>468</v>
      </c>
      <c r="G54" s="364" t="s">
        <v>469</v>
      </c>
      <c r="H54" s="114" t="s">
        <v>467</v>
      </c>
      <c r="I54" s="168" t="s">
        <v>470</v>
      </c>
    </row>
    <row r="55" spans="1:9" ht="142.5" hidden="1">
      <c r="A55" s="118" t="s">
        <v>149</v>
      </c>
      <c r="B55" s="118" t="s">
        <v>332</v>
      </c>
      <c r="C55" s="124" t="s">
        <v>473</v>
      </c>
      <c r="D55" s="188">
        <v>50</v>
      </c>
      <c r="E55" s="182" t="s">
        <v>472</v>
      </c>
      <c r="F55" s="118" t="s">
        <v>473</v>
      </c>
      <c r="G55" s="364" t="s">
        <v>474</v>
      </c>
      <c r="H55" s="114" t="s">
        <v>471</v>
      </c>
      <c r="I55" s="168" t="s">
        <v>475</v>
      </c>
    </row>
    <row r="56" spans="1:9" ht="15" hidden="1">
      <c r="A56" s="118" t="s">
        <v>476</v>
      </c>
      <c r="B56" s="118"/>
      <c r="C56" s="129" t="s">
        <v>478</v>
      </c>
      <c r="D56" s="188">
        <v>51</v>
      </c>
      <c r="E56" s="182" t="s">
        <v>476</v>
      </c>
      <c r="F56" s="118" t="s">
        <v>478</v>
      </c>
      <c r="G56" s="366" t="s">
        <v>479</v>
      </c>
      <c r="H56" s="118" t="s">
        <v>477</v>
      </c>
      <c r="I56" s="168"/>
    </row>
    <row r="57" spans="1:9" ht="156.75" hidden="1">
      <c r="A57" s="118" t="s">
        <v>480</v>
      </c>
      <c r="B57" s="118" t="s">
        <v>426</v>
      </c>
      <c r="C57" s="129" t="s">
        <v>483</v>
      </c>
      <c r="D57" s="188">
        <v>52</v>
      </c>
      <c r="E57" s="182" t="s">
        <v>482</v>
      </c>
      <c r="F57" s="113" t="s">
        <v>483</v>
      </c>
      <c r="G57" s="367" t="s">
        <v>484</v>
      </c>
      <c r="H57" s="113" t="s">
        <v>481</v>
      </c>
      <c r="I57" s="168"/>
    </row>
    <row r="58" spans="1:9" ht="15" hidden="1">
      <c r="A58" s="118" t="s">
        <v>485</v>
      </c>
      <c r="B58" s="118" t="s">
        <v>362</v>
      </c>
      <c r="C58" s="124" t="s">
        <v>485</v>
      </c>
      <c r="D58" s="188">
        <v>53</v>
      </c>
      <c r="E58" s="182" t="s">
        <v>485</v>
      </c>
      <c r="F58" s="118" t="s">
        <v>485</v>
      </c>
      <c r="G58" s="364" t="s">
        <v>485</v>
      </c>
      <c r="H58" s="114" t="s">
        <v>486</v>
      </c>
      <c r="I58" s="168" t="s">
        <v>485</v>
      </c>
    </row>
    <row r="59" spans="1:9" ht="15" hidden="1">
      <c r="A59" s="118" t="s">
        <v>487</v>
      </c>
      <c r="B59" s="118" t="s">
        <v>252</v>
      </c>
      <c r="C59" s="124" t="s">
        <v>489</v>
      </c>
      <c r="D59" s="188">
        <v>54</v>
      </c>
      <c r="E59" s="182" t="s">
        <v>487</v>
      </c>
      <c r="F59" s="118" t="s">
        <v>489</v>
      </c>
      <c r="G59" s="364" t="s">
        <v>490</v>
      </c>
      <c r="H59" s="114" t="s">
        <v>488</v>
      </c>
      <c r="I59" s="168" t="s">
        <v>491</v>
      </c>
    </row>
    <row r="60" spans="1:9" ht="71.25" hidden="1">
      <c r="A60" s="118" t="s">
        <v>492</v>
      </c>
      <c r="B60" s="118" t="s">
        <v>426</v>
      </c>
      <c r="C60" s="129" t="s">
        <v>494</v>
      </c>
      <c r="D60" s="188">
        <v>55</v>
      </c>
      <c r="E60" s="182" t="s">
        <v>492</v>
      </c>
      <c r="F60" s="113" t="s">
        <v>494</v>
      </c>
      <c r="G60" s="367" t="s">
        <v>495</v>
      </c>
      <c r="H60" s="113" t="s">
        <v>493</v>
      </c>
      <c r="I60" s="168"/>
    </row>
    <row r="61" spans="1:9" ht="42.75" hidden="1">
      <c r="A61" s="118" t="s">
        <v>70</v>
      </c>
      <c r="B61" s="118" t="s">
        <v>496</v>
      </c>
      <c r="C61" s="129" t="s">
        <v>498</v>
      </c>
      <c r="D61" s="188">
        <v>56</v>
      </c>
      <c r="E61" s="182" t="s">
        <v>70</v>
      </c>
      <c r="F61" s="118" t="s">
        <v>498</v>
      </c>
      <c r="G61" s="366" t="s">
        <v>499</v>
      </c>
      <c r="H61" s="118" t="s">
        <v>497</v>
      </c>
      <c r="I61" s="168"/>
    </row>
    <row r="62" spans="1:9" ht="15" hidden="1">
      <c r="A62" s="118" t="s">
        <v>192</v>
      </c>
      <c r="B62" s="118" t="s">
        <v>292</v>
      </c>
      <c r="C62" s="124" t="s">
        <v>501</v>
      </c>
      <c r="D62" s="188">
        <v>57</v>
      </c>
      <c r="E62" s="182" t="s">
        <v>192</v>
      </c>
      <c r="F62" s="118" t="s">
        <v>501</v>
      </c>
      <c r="G62" s="365" t="s">
        <v>502</v>
      </c>
      <c r="H62" s="116" t="s">
        <v>500</v>
      </c>
      <c r="I62" s="168" t="s">
        <v>503</v>
      </c>
    </row>
    <row r="63" spans="1:9" ht="28.5" hidden="1">
      <c r="A63" s="118" t="s">
        <v>504</v>
      </c>
      <c r="B63" s="118" t="s">
        <v>262</v>
      </c>
      <c r="C63" s="124" t="s">
        <v>506</v>
      </c>
      <c r="D63" s="188">
        <v>58</v>
      </c>
      <c r="E63" s="182" t="s">
        <v>504</v>
      </c>
      <c r="F63" s="118" t="s">
        <v>506</v>
      </c>
      <c r="G63" s="364" t="s">
        <v>507</v>
      </c>
      <c r="H63" s="114" t="s">
        <v>505</v>
      </c>
      <c r="I63" s="168" t="s">
        <v>508</v>
      </c>
    </row>
    <row r="64" spans="1:9" ht="15" hidden="1">
      <c r="A64" s="118" t="s">
        <v>79</v>
      </c>
      <c r="B64" s="118" t="s">
        <v>420</v>
      </c>
      <c r="C64" s="124" t="s">
        <v>510</v>
      </c>
      <c r="D64" s="188">
        <v>59</v>
      </c>
      <c r="E64" s="182" t="s">
        <v>79</v>
      </c>
      <c r="F64" s="118" t="s">
        <v>510</v>
      </c>
      <c r="G64" s="364" t="s">
        <v>511</v>
      </c>
      <c r="H64" s="114" t="s">
        <v>509</v>
      </c>
      <c r="I64" s="168" t="s">
        <v>512</v>
      </c>
    </row>
    <row r="65" spans="1:9" ht="28.5" hidden="1">
      <c r="A65" s="118" t="s">
        <v>513</v>
      </c>
      <c r="B65" s="118"/>
      <c r="C65" s="129" t="s">
        <v>515</v>
      </c>
      <c r="D65" s="188">
        <v>60</v>
      </c>
      <c r="E65" s="182" t="s">
        <v>513</v>
      </c>
      <c r="F65" s="118" t="s">
        <v>515</v>
      </c>
      <c r="G65" s="366" t="s">
        <v>516</v>
      </c>
      <c r="H65" s="118" t="s">
        <v>514</v>
      </c>
      <c r="I65" s="168"/>
    </row>
    <row r="66" spans="1:9" ht="15" hidden="1">
      <c r="A66" s="118" t="s">
        <v>426</v>
      </c>
      <c r="B66" s="118" t="s">
        <v>426</v>
      </c>
      <c r="C66" s="129" t="s">
        <v>518</v>
      </c>
      <c r="D66" s="188">
        <v>61</v>
      </c>
      <c r="E66" s="182" t="s">
        <v>426</v>
      </c>
      <c r="F66" s="113" t="s">
        <v>518</v>
      </c>
      <c r="G66" s="367" t="s">
        <v>519</v>
      </c>
      <c r="H66" s="113" t="s">
        <v>517</v>
      </c>
      <c r="I66" s="168"/>
    </row>
    <row r="67" spans="1:9" ht="15" hidden="1">
      <c r="A67" s="118" t="s">
        <v>520</v>
      </c>
      <c r="B67" s="118" t="s">
        <v>426</v>
      </c>
      <c r="C67" s="129" t="s">
        <v>522</v>
      </c>
      <c r="D67" s="188">
        <v>62</v>
      </c>
      <c r="E67" s="182" t="s">
        <v>520</v>
      </c>
      <c r="F67" s="113" t="s">
        <v>522</v>
      </c>
      <c r="G67" s="367" t="s">
        <v>523</v>
      </c>
      <c r="H67" s="113" t="s">
        <v>521</v>
      </c>
      <c r="I67" s="168"/>
    </row>
    <row r="68" spans="1:9" ht="15" hidden="1">
      <c r="A68" s="118" t="s">
        <v>45</v>
      </c>
      <c r="B68" s="118" t="s">
        <v>420</v>
      </c>
      <c r="C68" s="124" t="s">
        <v>525</v>
      </c>
      <c r="D68" s="188">
        <v>63</v>
      </c>
      <c r="E68" s="182" t="s">
        <v>45</v>
      </c>
      <c r="F68" s="118" t="s">
        <v>525</v>
      </c>
      <c r="G68" s="364" t="s">
        <v>526</v>
      </c>
      <c r="H68" s="114" t="s">
        <v>524</v>
      </c>
      <c r="I68" s="168" t="s">
        <v>527</v>
      </c>
    </row>
    <row r="69" spans="1:9" ht="15" hidden="1">
      <c r="A69" s="118" t="s">
        <v>528</v>
      </c>
      <c r="B69" s="118"/>
      <c r="C69" s="129" t="s">
        <v>530</v>
      </c>
      <c r="D69" s="188">
        <v>64</v>
      </c>
      <c r="E69" s="182" t="s">
        <v>528</v>
      </c>
      <c r="F69" s="118" t="s">
        <v>530</v>
      </c>
      <c r="G69" s="366" t="s">
        <v>531</v>
      </c>
      <c r="H69" s="118" t="s">
        <v>529</v>
      </c>
      <c r="I69" s="168"/>
    </row>
    <row r="70" spans="1:9" ht="15" hidden="1">
      <c r="A70" s="118" t="s">
        <v>23</v>
      </c>
      <c r="B70" s="118" t="s">
        <v>257</v>
      </c>
      <c r="C70" s="124" t="s">
        <v>533</v>
      </c>
      <c r="D70" s="188">
        <v>65</v>
      </c>
      <c r="E70" s="182" t="s">
        <v>23</v>
      </c>
      <c r="F70" s="118" t="s">
        <v>533</v>
      </c>
      <c r="G70" s="364" t="s">
        <v>534</v>
      </c>
      <c r="H70" s="114" t="s">
        <v>532</v>
      </c>
      <c r="I70" s="168" t="s">
        <v>535</v>
      </c>
    </row>
    <row r="71" spans="1:9" ht="15" hidden="1">
      <c r="A71" s="118" t="s">
        <v>193</v>
      </c>
      <c r="B71" s="118" t="s">
        <v>292</v>
      </c>
      <c r="C71" s="124" t="s">
        <v>193</v>
      </c>
      <c r="D71" s="188">
        <v>66</v>
      </c>
      <c r="E71" s="182" t="s">
        <v>193</v>
      </c>
      <c r="F71" s="118" t="s">
        <v>193</v>
      </c>
      <c r="G71" s="365" t="s">
        <v>537</v>
      </c>
      <c r="H71" s="116" t="s">
        <v>536</v>
      </c>
      <c r="I71" s="168" t="s">
        <v>538</v>
      </c>
    </row>
    <row r="72" spans="1:9" ht="15" hidden="1">
      <c r="A72" s="118" t="s">
        <v>539</v>
      </c>
      <c r="B72" s="118" t="s">
        <v>292</v>
      </c>
      <c r="C72" s="124" t="s">
        <v>539</v>
      </c>
      <c r="D72" s="188">
        <v>67</v>
      </c>
      <c r="E72" s="182" t="s">
        <v>539</v>
      </c>
      <c r="F72" s="118" t="s">
        <v>539</v>
      </c>
      <c r="G72" s="364" t="s">
        <v>541</v>
      </c>
      <c r="H72" s="114" t="s">
        <v>540</v>
      </c>
      <c r="I72" s="168" t="s">
        <v>542</v>
      </c>
    </row>
    <row r="73" spans="1:9" ht="15" hidden="1">
      <c r="A73" s="118" t="s">
        <v>543</v>
      </c>
      <c r="B73" s="118" t="s">
        <v>252</v>
      </c>
      <c r="C73" s="124" t="s">
        <v>545</v>
      </c>
      <c r="D73" s="188">
        <v>68</v>
      </c>
      <c r="E73" s="182" t="s">
        <v>543</v>
      </c>
      <c r="F73" s="118" t="s">
        <v>545</v>
      </c>
      <c r="G73" s="364" t="s">
        <v>546</v>
      </c>
      <c r="H73" s="114" t="s">
        <v>544</v>
      </c>
      <c r="I73" s="168" t="s">
        <v>547</v>
      </c>
    </row>
    <row r="74" spans="1:9" ht="15" hidden="1">
      <c r="A74" s="118" t="s">
        <v>548</v>
      </c>
      <c r="B74" s="118" t="s">
        <v>252</v>
      </c>
      <c r="C74" s="124" t="s">
        <v>550</v>
      </c>
      <c r="D74" s="188">
        <v>69</v>
      </c>
      <c r="E74" s="182" t="s">
        <v>548</v>
      </c>
      <c r="F74" s="118" t="s">
        <v>550</v>
      </c>
      <c r="G74" s="364" t="s">
        <v>551</v>
      </c>
      <c r="H74" s="114" t="s">
        <v>549</v>
      </c>
      <c r="I74" s="168" t="s">
        <v>552</v>
      </c>
    </row>
    <row r="75" spans="1:9" ht="15" hidden="1">
      <c r="A75" s="118" t="s">
        <v>553</v>
      </c>
      <c r="B75" s="118" t="s">
        <v>420</v>
      </c>
      <c r="C75" s="124" t="s">
        <v>555</v>
      </c>
      <c r="D75" s="188">
        <v>70</v>
      </c>
      <c r="E75" s="182" t="s">
        <v>553</v>
      </c>
      <c r="F75" s="122" t="s">
        <v>555</v>
      </c>
      <c r="G75" s="364" t="s">
        <v>556</v>
      </c>
      <c r="H75" s="114" t="s">
        <v>554</v>
      </c>
      <c r="I75" s="168" t="s">
        <v>557</v>
      </c>
    </row>
    <row r="76" spans="1:9" ht="15" hidden="1">
      <c r="A76" s="118" t="s">
        <v>60</v>
      </c>
      <c r="B76" s="118" t="s">
        <v>420</v>
      </c>
      <c r="C76" s="124" t="s">
        <v>60</v>
      </c>
      <c r="D76" s="188">
        <v>71</v>
      </c>
      <c r="E76" s="182" t="s">
        <v>60</v>
      </c>
      <c r="F76" s="118" t="s">
        <v>60</v>
      </c>
      <c r="G76" s="364" t="s">
        <v>559</v>
      </c>
      <c r="H76" s="114" t="s">
        <v>558</v>
      </c>
      <c r="I76" s="168" t="s">
        <v>560</v>
      </c>
    </row>
    <row r="77" spans="1:9" ht="15" hidden="1">
      <c r="A77" s="118" t="s">
        <v>190</v>
      </c>
      <c r="B77" s="118" t="s">
        <v>292</v>
      </c>
      <c r="C77" s="124" t="s">
        <v>562</v>
      </c>
      <c r="D77" s="188">
        <v>72</v>
      </c>
      <c r="E77" s="182" t="s">
        <v>190</v>
      </c>
      <c r="F77" s="118" t="s">
        <v>562</v>
      </c>
      <c r="G77" s="364" t="s">
        <v>563</v>
      </c>
      <c r="H77" s="114" t="s">
        <v>561</v>
      </c>
      <c r="I77" s="168" t="s">
        <v>564</v>
      </c>
    </row>
    <row r="78" spans="1:9" ht="15" hidden="1">
      <c r="A78" s="118" t="s">
        <v>36</v>
      </c>
      <c r="B78" s="118" t="s">
        <v>257</v>
      </c>
      <c r="C78" s="124" t="s">
        <v>566</v>
      </c>
      <c r="D78" s="188">
        <v>73</v>
      </c>
      <c r="E78" s="182" t="s">
        <v>36</v>
      </c>
      <c r="F78" s="118" t="s">
        <v>566</v>
      </c>
      <c r="G78" s="364" t="s">
        <v>567</v>
      </c>
      <c r="H78" s="114" t="s">
        <v>565</v>
      </c>
      <c r="I78" s="168" t="s">
        <v>568</v>
      </c>
    </row>
    <row r="79" spans="1:9" ht="28.5" hidden="1">
      <c r="A79" s="118" t="s">
        <v>569</v>
      </c>
      <c r="B79" s="118" t="s">
        <v>252</v>
      </c>
      <c r="C79" s="124" t="s">
        <v>571</v>
      </c>
      <c r="D79" s="188">
        <v>74</v>
      </c>
      <c r="E79" s="182" t="s">
        <v>569</v>
      </c>
      <c r="F79" s="118" t="s">
        <v>571</v>
      </c>
      <c r="G79" s="364" t="s">
        <v>572</v>
      </c>
      <c r="H79" s="114" t="s">
        <v>570</v>
      </c>
      <c r="I79" s="168" t="s">
        <v>573</v>
      </c>
    </row>
    <row r="80" spans="1:9" ht="15" hidden="1">
      <c r="A80" s="118" t="s">
        <v>574</v>
      </c>
      <c r="B80" s="118" t="s">
        <v>426</v>
      </c>
      <c r="C80" s="129" t="s">
        <v>576</v>
      </c>
      <c r="D80" s="188">
        <v>75</v>
      </c>
      <c r="E80" s="182" t="s">
        <v>574</v>
      </c>
      <c r="F80" s="113" t="s">
        <v>576</v>
      </c>
      <c r="G80" s="367" t="s">
        <v>577</v>
      </c>
      <c r="H80" s="113" t="s">
        <v>575</v>
      </c>
      <c r="I80" s="168"/>
    </row>
    <row r="81" spans="1:9" ht="15" hidden="1">
      <c r="A81" s="118" t="s">
        <v>80</v>
      </c>
      <c r="B81" s="118" t="s">
        <v>420</v>
      </c>
      <c r="C81" s="124" t="s">
        <v>579</v>
      </c>
      <c r="D81" s="188">
        <v>76</v>
      </c>
      <c r="E81" s="182" t="s">
        <v>80</v>
      </c>
      <c r="F81" s="118" t="s">
        <v>579</v>
      </c>
      <c r="G81" s="364" t="s">
        <v>580</v>
      </c>
      <c r="H81" s="114" t="s">
        <v>578</v>
      </c>
      <c r="I81" s="168" t="s">
        <v>581</v>
      </c>
    </row>
    <row r="82" spans="1:9" ht="15" hidden="1">
      <c r="A82" s="118" t="s">
        <v>582</v>
      </c>
      <c r="B82" s="118" t="s">
        <v>252</v>
      </c>
      <c r="C82" s="124" t="s">
        <v>584</v>
      </c>
      <c r="D82" s="188">
        <v>77</v>
      </c>
      <c r="E82" s="182" t="s">
        <v>582</v>
      </c>
      <c r="F82" s="118" t="s">
        <v>584</v>
      </c>
      <c r="G82" s="364" t="s">
        <v>585</v>
      </c>
      <c r="H82" s="114" t="s">
        <v>583</v>
      </c>
      <c r="I82" s="168" t="s">
        <v>586</v>
      </c>
    </row>
    <row r="83" spans="1:9" ht="28.5" hidden="1">
      <c r="A83" s="118" t="s">
        <v>124</v>
      </c>
      <c r="B83" s="118" t="s">
        <v>332</v>
      </c>
      <c r="C83" s="124" t="s">
        <v>588</v>
      </c>
      <c r="D83" s="188">
        <v>78</v>
      </c>
      <c r="E83" s="182" t="s">
        <v>124</v>
      </c>
      <c r="F83" s="118" t="s">
        <v>588</v>
      </c>
      <c r="G83" s="364" t="s">
        <v>589</v>
      </c>
      <c r="H83" s="114" t="s">
        <v>587</v>
      </c>
      <c r="I83" s="168" t="s">
        <v>590</v>
      </c>
    </row>
    <row r="84" spans="1:9" ht="28.5" hidden="1">
      <c r="A84" s="118" t="s">
        <v>139</v>
      </c>
      <c r="B84" s="118" t="s">
        <v>332</v>
      </c>
      <c r="C84" s="124" t="s">
        <v>592</v>
      </c>
      <c r="D84" s="188">
        <v>79</v>
      </c>
      <c r="E84" s="182" t="s">
        <v>139</v>
      </c>
      <c r="F84" s="118" t="s">
        <v>592</v>
      </c>
      <c r="G84" s="364" t="s">
        <v>593</v>
      </c>
      <c r="H84" s="114" t="s">
        <v>591</v>
      </c>
      <c r="I84" s="168" t="s">
        <v>594</v>
      </c>
    </row>
    <row r="85" spans="1:9" ht="15" hidden="1">
      <c r="A85" s="118" t="s">
        <v>595</v>
      </c>
      <c r="B85" s="118" t="s">
        <v>332</v>
      </c>
      <c r="C85" s="124" t="s">
        <v>597</v>
      </c>
      <c r="D85" s="188">
        <v>80</v>
      </c>
      <c r="E85" s="182" t="s">
        <v>595</v>
      </c>
      <c r="F85" s="118" t="s">
        <v>597</v>
      </c>
      <c r="G85" s="364" t="s">
        <v>598</v>
      </c>
      <c r="H85" s="114" t="s">
        <v>596</v>
      </c>
      <c r="I85" s="168" t="s">
        <v>599</v>
      </c>
    </row>
    <row r="86" spans="1:9" ht="15" hidden="1">
      <c r="A86" s="118" t="s">
        <v>600</v>
      </c>
      <c r="B86" s="118"/>
      <c r="C86" s="129" t="s">
        <v>602</v>
      </c>
      <c r="D86" s="188">
        <v>81</v>
      </c>
      <c r="E86" s="182" t="s">
        <v>600</v>
      </c>
      <c r="F86" s="118" t="s">
        <v>602</v>
      </c>
      <c r="G86" s="366" t="s">
        <v>603</v>
      </c>
      <c r="H86" s="118" t="s">
        <v>601</v>
      </c>
      <c r="I86" s="168"/>
    </row>
    <row r="87" spans="1:9" ht="15" hidden="1">
      <c r="A87" s="118" t="s">
        <v>18</v>
      </c>
      <c r="B87" s="118" t="s">
        <v>257</v>
      </c>
      <c r="C87" s="124" t="s">
        <v>605</v>
      </c>
      <c r="D87" s="188">
        <v>82</v>
      </c>
      <c r="E87" s="182" t="s">
        <v>18</v>
      </c>
      <c r="F87" s="118" t="s">
        <v>605</v>
      </c>
      <c r="G87" s="364" t="s">
        <v>606</v>
      </c>
      <c r="H87" s="114" t="s">
        <v>604</v>
      </c>
      <c r="I87" s="168" t="s">
        <v>607</v>
      </c>
    </row>
    <row r="88" spans="1:9" ht="15" hidden="1">
      <c r="A88" s="118" t="s">
        <v>19</v>
      </c>
      <c r="B88" s="118" t="s">
        <v>257</v>
      </c>
      <c r="C88" s="124" t="s">
        <v>609</v>
      </c>
      <c r="D88" s="188">
        <v>83</v>
      </c>
      <c r="E88" s="182" t="s">
        <v>19</v>
      </c>
      <c r="F88" s="118" t="s">
        <v>609</v>
      </c>
      <c r="G88" s="364" t="s">
        <v>610</v>
      </c>
      <c r="H88" s="114" t="s">
        <v>608</v>
      </c>
      <c r="I88" s="168" t="s">
        <v>611</v>
      </c>
    </row>
    <row r="89" spans="1:9" ht="15" hidden="1">
      <c r="A89" s="118" t="s">
        <v>612</v>
      </c>
      <c r="B89" s="118" t="s">
        <v>252</v>
      </c>
      <c r="C89" s="124" t="s">
        <v>614</v>
      </c>
      <c r="D89" s="188">
        <v>84</v>
      </c>
      <c r="E89" s="182" t="s">
        <v>612</v>
      </c>
      <c r="F89" s="118" t="s">
        <v>614</v>
      </c>
      <c r="G89" s="364" t="s">
        <v>615</v>
      </c>
      <c r="H89" s="114" t="s">
        <v>613</v>
      </c>
      <c r="I89" s="168" t="s">
        <v>616</v>
      </c>
    </row>
    <row r="90" spans="1:9" ht="28.5" hidden="1">
      <c r="A90" s="118" t="s">
        <v>617</v>
      </c>
      <c r="B90" s="118" t="s">
        <v>426</v>
      </c>
      <c r="C90" s="129" t="s">
        <v>619</v>
      </c>
      <c r="D90" s="188">
        <v>85</v>
      </c>
      <c r="E90" s="182" t="s">
        <v>617</v>
      </c>
      <c r="F90" s="118" t="s">
        <v>619</v>
      </c>
      <c r="G90" s="366" t="s">
        <v>620</v>
      </c>
      <c r="H90" s="118" t="s">
        <v>618</v>
      </c>
      <c r="I90" s="168"/>
    </row>
    <row r="91" spans="1:9" ht="15" hidden="1">
      <c r="A91" s="118" t="s">
        <v>217</v>
      </c>
      <c r="B91" s="118" t="s">
        <v>292</v>
      </c>
      <c r="C91" s="124" t="s">
        <v>622</v>
      </c>
      <c r="D91" s="188">
        <v>86</v>
      </c>
      <c r="E91" s="182" t="s">
        <v>217</v>
      </c>
      <c r="F91" s="118" t="s">
        <v>622</v>
      </c>
      <c r="G91" s="364" t="s">
        <v>623</v>
      </c>
      <c r="H91" s="114" t="s">
        <v>621</v>
      </c>
      <c r="I91" s="168" t="s">
        <v>624</v>
      </c>
    </row>
    <row r="92" spans="1:9" ht="15" hidden="1">
      <c r="A92" s="118" t="s">
        <v>187</v>
      </c>
      <c r="B92" s="118" t="s">
        <v>292</v>
      </c>
      <c r="C92" s="124" t="s">
        <v>626</v>
      </c>
      <c r="D92" s="188">
        <v>87</v>
      </c>
      <c r="E92" s="182" t="s">
        <v>187</v>
      </c>
      <c r="F92" s="118" t="s">
        <v>626</v>
      </c>
      <c r="G92" s="364" t="s">
        <v>627</v>
      </c>
      <c r="H92" s="114" t="s">
        <v>625</v>
      </c>
      <c r="I92" s="168" t="s">
        <v>628</v>
      </c>
    </row>
    <row r="93" spans="1:9" ht="28.5" hidden="1">
      <c r="A93" s="118" t="s">
        <v>186</v>
      </c>
      <c r="B93" s="118" t="s">
        <v>292</v>
      </c>
      <c r="C93" s="124" t="s">
        <v>630</v>
      </c>
      <c r="D93" s="188">
        <v>88</v>
      </c>
      <c r="E93" s="182" t="s">
        <v>186</v>
      </c>
      <c r="F93" s="118" t="s">
        <v>630</v>
      </c>
      <c r="G93" s="364" t="s">
        <v>631</v>
      </c>
      <c r="H93" s="114" t="s">
        <v>629</v>
      </c>
      <c r="I93" s="168" t="s">
        <v>632</v>
      </c>
    </row>
    <row r="94" spans="1:9" ht="15" hidden="1">
      <c r="A94" s="118" t="s">
        <v>633</v>
      </c>
      <c r="B94" s="118"/>
      <c r="C94" s="129" t="s">
        <v>635</v>
      </c>
      <c r="D94" s="188">
        <v>89</v>
      </c>
      <c r="E94" s="182" t="s">
        <v>633</v>
      </c>
      <c r="F94" s="118" t="s">
        <v>635</v>
      </c>
      <c r="G94" s="366" t="s">
        <v>636</v>
      </c>
      <c r="H94" s="118" t="s">
        <v>634</v>
      </c>
      <c r="I94" s="168"/>
    </row>
    <row r="95" spans="1:9" ht="15" hidden="1">
      <c r="A95" s="118" t="s">
        <v>37</v>
      </c>
      <c r="B95" s="118" t="s">
        <v>257</v>
      </c>
      <c r="C95" s="124" t="s">
        <v>638</v>
      </c>
      <c r="D95" s="188">
        <v>90</v>
      </c>
      <c r="E95" s="182" t="s">
        <v>37</v>
      </c>
      <c r="F95" s="118" t="s">
        <v>638</v>
      </c>
      <c r="G95" s="364" t="s">
        <v>639</v>
      </c>
      <c r="H95" s="114" t="s">
        <v>637</v>
      </c>
      <c r="I95" s="168" t="s">
        <v>640</v>
      </c>
    </row>
    <row r="96" spans="1:9" ht="15" hidden="1">
      <c r="A96" s="118" t="s">
        <v>641</v>
      </c>
      <c r="B96" s="118" t="s">
        <v>362</v>
      </c>
      <c r="C96" s="124" t="s">
        <v>643</v>
      </c>
      <c r="D96" s="188">
        <v>91</v>
      </c>
      <c r="E96" s="182" t="s">
        <v>641</v>
      </c>
      <c r="F96" s="118" t="s">
        <v>643</v>
      </c>
      <c r="G96" s="364" t="s">
        <v>644</v>
      </c>
      <c r="H96" s="114" t="s">
        <v>642</v>
      </c>
      <c r="I96" s="168" t="s">
        <v>645</v>
      </c>
    </row>
    <row r="97" spans="1:9" ht="114" hidden="1">
      <c r="A97" s="118" t="s">
        <v>646</v>
      </c>
      <c r="B97" s="118" t="s">
        <v>252</v>
      </c>
      <c r="C97" s="124" t="s">
        <v>649</v>
      </c>
      <c r="D97" s="188">
        <v>92</v>
      </c>
      <c r="E97" s="182" t="s">
        <v>648</v>
      </c>
      <c r="F97" s="118" t="s">
        <v>649</v>
      </c>
      <c r="G97" s="364" t="s">
        <v>650</v>
      </c>
      <c r="H97" s="114" t="s">
        <v>647</v>
      </c>
      <c r="I97" s="168" t="s">
        <v>651</v>
      </c>
    </row>
    <row r="98" spans="1:9" ht="28.5" hidden="1">
      <c r="A98" s="118" t="s">
        <v>92</v>
      </c>
      <c r="B98" s="118"/>
      <c r="C98" s="129" t="s">
        <v>653</v>
      </c>
      <c r="D98" s="188">
        <v>93</v>
      </c>
      <c r="E98" s="182" t="s">
        <v>92</v>
      </c>
      <c r="F98" s="118" t="s">
        <v>653</v>
      </c>
      <c r="G98" s="366" t="s">
        <v>654</v>
      </c>
      <c r="H98" s="118" t="s">
        <v>652</v>
      </c>
      <c r="I98" s="168"/>
    </row>
    <row r="99" spans="1:9" ht="42.75" hidden="1">
      <c r="A99" s="118" t="s">
        <v>655</v>
      </c>
      <c r="B99" s="118" t="s">
        <v>252</v>
      </c>
      <c r="C99" s="124" t="s">
        <v>657</v>
      </c>
      <c r="D99" s="188">
        <v>94</v>
      </c>
      <c r="E99" s="182" t="s">
        <v>655</v>
      </c>
      <c r="F99" s="118" t="s">
        <v>657</v>
      </c>
      <c r="G99" s="364" t="s">
        <v>658</v>
      </c>
      <c r="H99" s="115" t="s">
        <v>656</v>
      </c>
      <c r="I99" s="168" t="s">
        <v>659</v>
      </c>
    </row>
    <row r="100" spans="1:9" ht="28.5" hidden="1">
      <c r="A100" s="118" t="s">
        <v>29</v>
      </c>
      <c r="B100" s="118" t="s">
        <v>257</v>
      </c>
      <c r="C100" s="124" t="s">
        <v>661</v>
      </c>
      <c r="D100" s="188">
        <v>95</v>
      </c>
      <c r="E100" s="182" t="s">
        <v>29</v>
      </c>
      <c r="F100" s="118" t="s">
        <v>661</v>
      </c>
      <c r="G100" s="364" t="s">
        <v>662</v>
      </c>
      <c r="H100" s="114" t="s">
        <v>660</v>
      </c>
      <c r="I100" s="168" t="s">
        <v>663</v>
      </c>
    </row>
    <row r="101" spans="1:9" ht="15" hidden="1">
      <c r="A101" s="118" t="s">
        <v>31</v>
      </c>
      <c r="B101" s="118" t="s">
        <v>257</v>
      </c>
      <c r="C101" s="124" t="s">
        <v>665</v>
      </c>
      <c r="D101" s="188">
        <v>96</v>
      </c>
      <c r="E101" s="182" t="s">
        <v>31</v>
      </c>
      <c r="F101" s="118" t="s">
        <v>665</v>
      </c>
      <c r="G101" s="364" t="s">
        <v>666</v>
      </c>
      <c r="H101" s="114" t="s">
        <v>664</v>
      </c>
      <c r="I101" s="168" t="s">
        <v>667</v>
      </c>
    </row>
    <row r="102" spans="1:9" ht="15" hidden="1">
      <c r="A102" s="118" t="s">
        <v>30</v>
      </c>
      <c r="B102" s="118" t="s">
        <v>257</v>
      </c>
      <c r="C102" s="124" t="s">
        <v>669</v>
      </c>
      <c r="D102" s="188">
        <v>97</v>
      </c>
      <c r="E102" s="182" t="s">
        <v>30</v>
      </c>
      <c r="F102" s="118" t="s">
        <v>669</v>
      </c>
      <c r="G102" s="364" t="s">
        <v>670</v>
      </c>
      <c r="H102" s="114" t="s">
        <v>668</v>
      </c>
      <c r="I102" s="168" t="s">
        <v>671</v>
      </c>
    </row>
    <row r="103" spans="1:9" ht="15" hidden="1">
      <c r="A103" s="118" t="s">
        <v>66</v>
      </c>
      <c r="B103" s="118" t="s">
        <v>420</v>
      </c>
      <c r="C103" s="124" t="s">
        <v>673</v>
      </c>
      <c r="D103" s="188">
        <v>98</v>
      </c>
      <c r="E103" s="182" t="s">
        <v>66</v>
      </c>
      <c r="F103" s="118" t="s">
        <v>673</v>
      </c>
      <c r="G103" s="364" t="s">
        <v>674</v>
      </c>
      <c r="H103" s="114" t="s">
        <v>672</v>
      </c>
      <c r="I103" s="168" t="s">
        <v>675</v>
      </c>
    </row>
    <row r="104" spans="1:9" ht="42.75" hidden="1">
      <c r="A104" s="118" t="s">
        <v>61</v>
      </c>
      <c r="B104" s="118"/>
      <c r="C104" s="129" t="s">
        <v>677</v>
      </c>
      <c r="D104" s="188">
        <v>99</v>
      </c>
      <c r="E104" s="182" t="s">
        <v>61</v>
      </c>
      <c r="F104" s="118" t="s">
        <v>677</v>
      </c>
      <c r="G104" s="366" t="s">
        <v>678</v>
      </c>
      <c r="H104" s="118" t="s">
        <v>676</v>
      </c>
      <c r="I104" s="168"/>
    </row>
    <row r="105" spans="1:9" ht="28.5" hidden="1">
      <c r="A105" s="118" t="s">
        <v>679</v>
      </c>
      <c r="B105" s="118"/>
      <c r="C105" s="129" t="s">
        <v>681</v>
      </c>
      <c r="D105" s="188">
        <v>100</v>
      </c>
      <c r="E105" s="182" t="s">
        <v>679</v>
      </c>
      <c r="F105" s="118" t="s">
        <v>681</v>
      </c>
      <c r="G105" s="366" t="s">
        <v>682</v>
      </c>
      <c r="H105" s="118" t="s">
        <v>680</v>
      </c>
      <c r="I105" s="168"/>
    </row>
    <row r="106" spans="1:9" ht="15" hidden="1">
      <c r="A106" s="118" t="s">
        <v>20</v>
      </c>
      <c r="B106" s="118" t="s">
        <v>257</v>
      </c>
      <c r="C106" s="124" t="s">
        <v>684</v>
      </c>
      <c r="D106" s="188">
        <v>101</v>
      </c>
      <c r="E106" s="182" t="s">
        <v>20</v>
      </c>
      <c r="F106" s="118" t="s">
        <v>684</v>
      </c>
      <c r="G106" s="364" t="s">
        <v>685</v>
      </c>
      <c r="H106" s="114" t="s">
        <v>683</v>
      </c>
      <c r="I106" s="168" t="s">
        <v>686</v>
      </c>
    </row>
    <row r="107" spans="1:9" ht="15" hidden="1">
      <c r="A107" s="118" t="s">
        <v>687</v>
      </c>
      <c r="B107" s="118" t="s">
        <v>292</v>
      </c>
      <c r="C107" s="124" t="s">
        <v>689</v>
      </c>
      <c r="D107" s="188">
        <v>102</v>
      </c>
      <c r="E107" s="182" t="s">
        <v>687</v>
      </c>
      <c r="F107" s="118" t="s">
        <v>689</v>
      </c>
      <c r="G107" s="364" t="s">
        <v>690</v>
      </c>
      <c r="H107" s="114" t="s">
        <v>688</v>
      </c>
      <c r="I107" s="168" t="s">
        <v>691</v>
      </c>
    </row>
    <row r="108" spans="1:9" ht="15" hidden="1">
      <c r="A108" s="118" t="s">
        <v>194</v>
      </c>
      <c r="B108" s="118" t="s">
        <v>292</v>
      </c>
      <c r="C108" s="124" t="s">
        <v>693</v>
      </c>
      <c r="D108" s="188">
        <v>103</v>
      </c>
      <c r="E108" s="182" t="s">
        <v>194</v>
      </c>
      <c r="F108" s="118" t="s">
        <v>693</v>
      </c>
      <c r="G108" s="365" t="s">
        <v>694</v>
      </c>
      <c r="H108" s="116" t="s">
        <v>692</v>
      </c>
      <c r="I108" s="168" t="s">
        <v>695</v>
      </c>
    </row>
    <row r="109" spans="1:9" ht="28.5" hidden="1">
      <c r="A109" s="118" t="s">
        <v>207</v>
      </c>
      <c r="B109" s="118" t="s">
        <v>292</v>
      </c>
      <c r="C109" s="124" t="s">
        <v>697</v>
      </c>
      <c r="D109" s="188">
        <v>104</v>
      </c>
      <c r="E109" s="182" t="s">
        <v>207</v>
      </c>
      <c r="F109" s="118" t="s">
        <v>697</v>
      </c>
      <c r="G109" s="364" t="s">
        <v>698</v>
      </c>
      <c r="H109" s="114" t="s">
        <v>696</v>
      </c>
      <c r="I109" s="168" t="s">
        <v>699</v>
      </c>
    </row>
    <row r="110" spans="1:9" ht="15" hidden="1">
      <c r="A110" s="118" t="s">
        <v>700</v>
      </c>
      <c r="B110" s="118" t="s">
        <v>362</v>
      </c>
      <c r="C110" s="124" t="s">
        <v>702</v>
      </c>
      <c r="D110" s="188">
        <v>105</v>
      </c>
      <c r="E110" s="182" t="s">
        <v>700</v>
      </c>
      <c r="F110" s="118" t="s">
        <v>702</v>
      </c>
      <c r="G110" s="364" t="s">
        <v>703</v>
      </c>
      <c r="H110" s="114" t="s">
        <v>701</v>
      </c>
      <c r="I110" s="168" t="s">
        <v>704</v>
      </c>
    </row>
    <row r="111" spans="1:9" ht="28.5" hidden="1">
      <c r="A111" s="118" t="s">
        <v>208</v>
      </c>
      <c r="B111" s="118" t="s">
        <v>292</v>
      </c>
      <c r="C111" s="124" t="s">
        <v>706</v>
      </c>
      <c r="D111" s="188">
        <v>106</v>
      </c>
      <c r="E111" s="182" t="s">
        <v>208</v>
      </c>
      <c r="F111" s="118" t="s">
        <v>706</v>
      </c>
      <c r="G111" s="364" t="s">
        <v>707</v>
      </c>
      <c r="H111" s="114" t="s">
        <v>705</v>
      </c>
      <c r="I111" s="168" t="s">
        <v>708</v>
      </c>
    </row>
    <row r="112" spans="1:9" ht="15" hidden="1">
      <c r="A112" s="118" t="s">
        <v>709</v>
      </c>
      <c r="B112" s="118" t="s">
        <v>362</v>
      </c>
      <c r="C112" s="124" t="s">
        <v>709</v>
      </c>
      <c r="D112" s="188">
        <v>107</v>
      </c>
      <c r="E112" s="182" t="s">
        <v>709</v>
      </c>
      <c r="F112" s="118" t="s">
        <v>709</v>
      </c>
      <c r="G112" s="364" t="s">
        <v>709</v>
      </c>
      <c r="H112" s="114" t="s">
        <v>710</v>
      </c>
      <c r="I112" s="168" t="s">
        <v>709</v>
      </c>
    </row>
    <row r="113" spans="1:9" ht="15" hidden="1">
      <c r="A113" s="118" t="s">
        <v>711</v>
      </c>
      <c r="B113" s="118"/>
      <c r="C113" s="129" t="s">
        <v>713</v>
      </c>
      <c r="D113" s="188">
        <v>108</v>
      </c>
      <c r="E113" s="182" t="s">
        <v>711</v>
      </c>
      <c r="F113" s="118" t="s">
        <v>713</v>
      </c>
      <c r="G113" s="366" t="s">
        <v>714</v>
      </c>
      <c r="H113" s="118" t="s">
        <v>712</v>
      </c>
      <c r="I113" s="168"/>
    </row>
    <row r="114" spans="1:9" ht="15" hidden="1">
      <c r="A114" s="118" t="s">
        <v>57</v>
      </c>
      <c r="B114" s="118" t="s">
        <v>420</v>
      </c>
      <c r="C114" s="124" t="s">
        <v>716</v>
      </c>
      <c r="D114" s="188">
        <v>109</v>
      </c>
      <c r="E114" s="182" t="s">
        <v>57</v>
      </c>
      <c r="F114" s="118" t="s">
        <v>716</v>
      </c>
      <c r="G114" s="364" t="s">
        <v>717</v>
      </c>
      <c r="H114" s="114" t="s">
        <v>715</v>
      </c>
      <c r="I114" s="168" t="s">
        <v>718</v>
      </c>
    </row>
    <row r="115" spans="1:9" ht="28.5" hidden="1">
      <c r="A115" s="118" t="s">
        <v>58</v>
      </c>
      <c r="B115" s="118" t="s">
        <v>420</v>
      </c>
      <c r="C115" s="124" t="s">
        <v>720</v>
      </c>
      <c r="D115" s="188">
        <v>110</v>
      </c>
      <c r="E115" s="182" t="s">
        <v>58</v>
      </c>
      <c r="F115" s="118" t="s">
        <v>720</v>
      </c>
      <c r="G115" s="364" t="s">
        <v>721</v>
      </c>
      <c r="H115" s="114" t="s">
        <v>719</v>
      </c>
      <c r="I115" s="168" t="s">
        <v>722</v>
      </c>
    </row>
    <row r="116" spans="1:9" ht="28.5" hidden="1">
      <c r="A116" s="118" t="s">
        <v>723</v>
      </c>
      <c r="B116" s="118"/>
      <c r="C116" s="129" t="s">
        <v>725</v>
      </c>
      <c r="D116" s="188">
        <v>111</v>
      </c>
      <c r="E116" s="182" t="s">
        <v>723</v>
      </c>
      <c r="F116" s="118" t="s">
        <v>725</v>
      </c>
      <c r="G116" s="366" t="s">
        <v>726</v>
      </c>
      <c r="H116" s="121" t="s">
        <v>724</v>
      </c>
      <c r="I116" s="168"/>
    </row>
    <row r="117" spans="1:9" ht="15" hidden="1">
      <c r="A117" s="118" t="s">
        <v>727</v>
      </c>
      <c r="B117" s="118" t="s">
        <v>362</v>
      </c>
      <c r="C117" s="124" t="s">
        <v>729</v>
      </c>
      <c r="D117" s="188">
        <v>112</v>
      </c>
      <c r="E117" s="182" t="s">
        <v>727</v>
      </c>
      <c r="F117" s="118" t="s">
        <v>729</v>
      </c>
      <c r="G117" s="364" t="s">
        <v>730</v>
      </c>
      <c r="H117" s="115" t="s">
        <v>728</v>
      </c>
      <c r="I117" s="168" t="s">
        <v>731</v>
      </c>
    </row>
    <row r="118" spans="1:9" ht="15" hidden="1">
      <c r="A118" s="118" t="s">
        <v>732</v>
      </c>
      <c r="B118" s="118" t="s">
        <v>362</v>
      </c>
      <c r="C118" s="124" t="s">
        <v>732</v>
      </c>
      <c r="D118" s="188">
        <v>113</v>
      </c>
      <c r="E118" s="182" t="s">
        <v>732</v>
      </c>
      <c r="F118" s="118" t="s">
        <v>732</v>
      </c>
      <c r="G118" s="364" t="s">
        <v>734</v>
      </c>
      <c r="H118" s="115" t="s">
        <v>733</v>
      </c>
      <c r="I118" s="168" t="s">
        <v>735</v>
      </c>
    </row>
    <row r="119" spans="1:9" ht="15" hidden="1">
      <c r="A119" s="118" t="s">
        <v>736</v>
      </c>
      <c r="B119" s="118" t="s">
        <v>362</v>
      </c>
      <c r="C119" s="124" t="s">
        <v>736</v>
      </c>
      <c r="D119" s="188">
        <v>114</v>
      </c>
      <c r="E119" s="182" t="s">
        <v>736</v>
      </c>
      <c r="F119" s="118" t="s">
        <v>736</v>
      </c>
      <c r="G119" s="364" t="s">
        <v>738</v>
      </c>
      <c r="H119" s="114" t="s">
        <v>737</v>
      </c>
      <c r="I119" s="168" t="s">
        <v>739</v>
      </c>
    </row>
    <row r="120" spans="1:9" ht="42.75" hidden="1">
      <c r="A120" s="118" t="s">
        <v>3</v>
      </c>
      <c r="B120" s="118" t="s">
        <v>740</v>
      </c>
      <c r="C120" s="129" t="s">
        <v>742</v>
      </c>
      <c r="D120" s="188">
        <v>115</v>
      </c>
      <c r="E120" s="182" t="s">
        <v>3</v>
      </c>
      <c r="F120" s="118" t="s">
        <v>742</v>
      </c>
      <c r="G120" s="366" t="s">
        <v>743</v>
      </c>
      <c r="H120" s="118" t="s">
        <v>741</v>
      </c>
      <c r="I120" s="168" t="s">
        <v>744</v>
      </c>
    </row>
    <row r="121" spans="1:9" ht="28.5" hidden="1">
      <c r="A121" s="118" t="s">
        <v>65</v>
      </c>
      <c r="B121" s="118" t="s">
        <v>420</v>
      </c>
      <c r="C121" s="124" t="s">
        <v>746</v>
      </c>
      <c r="D121" s="188">
        <v>116</v>
      </c>
      <c r="E121" s="182" t="s">
        <v>65</v>
      </c>
      <c r="F121" s="118" t="s">
        <v>746</v>
      </c>
      <c r="G121" s="364" t="s">
        <v>747</v>
      </c>
      <c r="H121" s="114" t="s">
        <v>745</v>
      </c>
      <c r="I121" s="168" t="s">
        <v>748</v>
      </c>
    </row>
    <row r="122" spans="1:9" ht="15" hidden="1">
      <c r="A122" s="118" t="s">
        <v>749</v>
      </c>
      <c r="B122" s="118" t="s">
        <v>252</v>
      </c>
      <c r="C122" s="124" t="s">
        <v>751</v>
      </c>
      <c r="D122" s="188">
        <v>117</v>
      </c>
      <c r="E122" s="182" t="s">
        <v>749</v>
      </c>
      <c r="F122" s="118" t="s">
        <v>751</v>
      </c>
      <c r="G122" s="364" t="s">
        <v>752</v>
      </c>
      <c r="H122" s="114" t="s">
        <v>750</v>
      </c>
      <c r="I122" s="168" t="s">
        <v>753</v>
      </c>
    </row>
    <row r="123" spans="1:9" ht="28.5" hidden="1">
      <c r="A123" s="118" t="s">
        <v>62</v>
      </c>
      <c r="B123" s="118" t="s">
        <v>420</v>
      </c>
      <c r="C123" s="124" t="s">
        <v>755</v>
      </c>
      <c r="D123" s="188">
        <v>118</v>
      </c>
      <c r="E123" s="182" t="s">
        <v>62</v>
      </c>
      <c r="F123" s="118" t="s">
        <v>755</v>
      </c>
      <c r="G123" s="364" t="s">
        <v>756</v>
      </c>
      <c r="H123" s="114" t="s">
        <v>754</v>
      </c>
      <c r="I123" s="168" t="s">
        <v>757</v>
      </c>
    </row>
    <row r="124" spans="1:9" ht="28.5" hidden="1">
      <c r="A124" s="118" t="s">
        <v>758</v>
      </c>
      <c r="B124" s="118" t="s">
        <v>426</v>
      </c>
      <c r="C124" s="129" t="s">
        <v>760</v>
      </c>
      <c r="D124" s="188">
        <v>119</v>
      </c>
      <c r="E124" s="182" t="s">
        <v>758</v>
      </c>
      <c r="F124" s="113" t="s">
        <v>760</v>
      </c>
      <c r="G124" s="367" t="s">
        <v>761</v>
      </c>
      <c r="H124" s="113" t="s">
        <v>759</v>
      </c>
      <c r="I124" s="168"/>
    </row>
    <row r="125" spans="1:9" ht="71.25" hidden="1">
      <c r="A125" s="118" t="s">
        <v>762</v>
      </c>
      <c r="B125" s="118" t="s">
        <v>426</v>
      </c>
      <c r="C125" s="129" t="s">
        <v>765</v>
      </c>
      <c r="D125" s="188">
        <v>120</v>
      </c>
      <c r="E125" s="182" t="s">
        <v>764</v>
      </c>
      <c r="F125" s="113" t="s">
        <v>765</v>
      </c>
      <c r="G125" s="366" t="s">
        <v>766</v>
      </c>
      <c r="H125" s="118" t="s">
        <v>763</v>
      </c>
      <c r="I125" s="168"/>
    </row>
    <row r="126" spans="1:9" ht="15" hidden="1">
      <c r="A126" s="118" t="s">
        <v>767</v>
      </c>
      <c r="B126" s="118"/>
      <c r="C126" s="129" t="s">
        <v>769</v>
      </c>
      <c r="D126" s="188">
        <v>121</v>
      </c>
      <c r="E126" s="182" t="s">
        <v>767</v>
      </c>
      <c r="F126" s="118" t="s">
        <v>769</v>
      </c>
      <c r="G126" s="366" t="s">
        <v>770</v>
      </c>
      <c r="H126" s="118" t="s">
        <v>768</v>
      </c>
      <c r="I126" s="168"/>
    </row>
    <row r="127" spans="1:9" ht="15" hidden="1">
      <c r="A127" s="118" t="s">
        <v>771</v>
      </c>
      <c r="B127" s="118"/>
      <c r="C127" s="129" t="s">
        <v>773</v>
      </c>
      <c r="D127" s="188">
        <v>122</v>
      </c>
      <c r="E127" s="182" t="s">
        <v>771</v>
      </c>
      <c r="F127" s="118" t="s">
        <v>773</v>
      </c>
      <c r="G127" s="366" t="s">
        <v>774</v>
      </c>
      <c r="H127" s="118" t="s">
        <v>772</v>
      </c>
      <c r="I127" s="168"/>
    </row>
    <row r="128" spans="1:9" ht="15" hidden="1">
      <c r="A128" s="118" t="s">
        <v>775</v>
      </c>
      <c r="B128" s="118"/>
      <c r="C128" s="129" t="s">
        <v>777</v>
      </c>
      <c r="D128" s="188">
        <v>123</v>
      </c>
      <c r="E128" s="182" t="s">
        <v>775</v>
      </c>
      <c r="F128" s="118" t="s">
        <v>777</v>
      </c>
      <c r="G128" s="366" t="s">
        <v>778</v>
      </c>
      <c r="H128" s="118" t="s">
        <v>776</v>
      </c>
      <c r="I128" s="168"/>
    </row>
    <row r="129" spans="1:9" ht="28.5" hidden="1">
      <c r="A129" s="118" t="s">
        <v>95</v>
      </c>
      <c r="B129" s="118"/>
      <c r="C129" s="129" t="s">
        <v>780</v>
      </c>
      <c r="D129" s="188">
        <v>124</v>
      </c>
      <c r="E129" s="182" t="s">
        <v>95</v>
      </c>
      <c r="F129" s="118" t="s">
        <v>780</v>
      </c>
      <c r="G129" s="366" t="s">
        <v>781</v>
      </c>
      <c r="H129" s="118" t="s">
        <v>779</v>
      </c>
      <c r="I129" s="168"/>
    </row>
    <row r="130" spans="1:9" ht="42.75" hidden="1">
      <c r="A130" s="118" t="s">
        <v>89</v>
      </c>
      <c r="B130" s="118"/>
      <c r="C130" s="129" t="s">
        <v>783</v>
      </c>
      <c r="D130" s="188">
        <v>125</v>
      </c>
      <c r="E130" s="182" t="s">
        <v>89</v>
      </c>
      <c r="F130" s="118" t="s">
        <v>783</v>
      </c>
      <c r="G130" s="366" t="s">
        <v>784</v>
      </c>
      <c r="H130" s="118" t="s">
        <v>782</v>
      </c>
      <c r="I130" s="168"/>
    </row>
    <row r="131" spans="1:9" ht="42.75" hidden="1">
      <c r="A131" s="118" t="s">
        <v>93</v>
      </c>
      <c r="B131" s="118"/>
      <c r="C131" s="129" t="s">
        <v>786</v>
      </c>
      <c r="D131" s="188">
        <v>126</v>
      </c>
      <c r="E131" s="182" t="s">
        <v>93</v>
      </c>
      <c r="F131" s="118" t="s">
        <v>786</v>
      </c>
      <c r="G131" s="366" t="s">
        <v>787</v>
      </c>
      <c r="H131" s="118" t="s">
        <v>785</v>
      </c>
      <c r="I131" s="168"/>
    </row>
    <row r="132" spans="1:9" ht="42.75" hidden="1">
      <c r="A132" s="118" t="s">
        <v>788</v>
      </c>
      <c r="B132" s="118" t="s">
        <v>426</v>
      </c>
      <c r="C132" s="129" t="s">
        <v>790</v>
      </c>
      <c r="D132" s="188">
        <v>127</v>
      </c>
      <c r="E132" s="182" t="s">
        <v>788</v>
      </c>
      <c r="F132" s="113" t="s">
        <v>790</v>
      </c>
      <c r="G132" s="367" t="s">
        <v>791</v>
      </c>
      <c r="H132" s="113" t="s">
        <v>789</v>
      </c>
      <c r="I132" s="168"/>
    </row>
    <row r="133" spans="1:9" ht="42.75" hidden="1">
      <c r="A133" s="118" t="s">
        <v>792</v>
      </c>
      <c r="B133" s="118" t="s">
        <v>420</v>
      </c>
      <c r="C133" s="124" t="s">
        <v>795</v>
      </c>
      <c r="D133" s="188">
        <v>128</v>
      </c>
      <c r="E133" s="182" t="s">
        <v>794</v>
      </c>
      <c r="F133" s="118" t="s">
        <v>795</v>
      </c>
      <c r="G133" s="364" t="s">
        <v>796</v>
      </c>
      <c r="H133" s="114" t="s">
        <v>793</v>
      </c>
      <c r="I133" s="168" t="s">
        <v>797</v>
      </c>
    </row>
    <row r="134" spans="1:9" ht="15" hidden="1">
      <c r="A134" s="118" t="s">
        <v>215</v>
      </c>
      <c r="B134" s="118" t="s">
        <v>292</v>
      </c>
      <c r="C134" s="124" t="s">
        <v>799</v>
      </c>
      <c r="D134" s="188">
        <v>129</v>
      </c>
      <c r="E134" s="182" t="s">
        <v>215</v>
      </c>
      <c r="F134" s="118" t="s">
        <v>799</v>
      </c>
      <c r="G134" s="364" t="s">
        <v>800</v>
      </c>
      <c r="H134" s="114" t="s">
        <v>798</v>
      </c>
      <c r="I134" s="168" t="s">
        <v>801</v>
      </c>
    </row>
    <row r="135" spans="1:9" ht="42.75" hidden="1">
      <c r="A135" s="118" t="s">
        <v>221</v>
      </c>
      <c r="B135" s="118" t="s">
        <v>292</v>
      </c>
      <c r="C135" s="124" t="s">
        <v>803</v>
      </c>
      <c r="D135" s="188">
        <v>130</v>
      </c>
      <c r="E135" s="182" t="s">
        <v>221</v>
      </c>
      <c r="F135" s="118" t="s">
        <v>803</v>
      </c>
      <c r="G135" s="364" t="s">
        <v>804</v>
      </c>
      <c r="H135" s="114" t="s">
        <v>802</v>
      </c>
      <c r="I135" s="168" t="s">
        <v>805</v>
      </c>
    </row>
    <row r="136" spans="1:9" ht="57" hidden="1">
      <c r="A136" s="118" t="s">
        <v>71</v>
      </c>
      <c r="B136" s="118" t="s">
        <v>496</v>
      </c>
      <c r="C136" s="129" t="s">
        <v>807</v>
      </c>
      <c r="D136" s="188">
        <v>131</v>
      </c>
      <c r="E136" s="182" t="s">
        <v>71</v>
      </c>
      <c r="F136" s="118" t="s">
        <v>807</v>
      </c>
      <c r="G136" s="366" t="s">
        <v>808</v>
      </c>
      <c r="H136" s="118" t="s">
        <v>806</v>
      </c>
      <c r="I136" s="168"/>
    </row>
    <row r="137" spans="1:9" ht="15" hidden="1">
      <c r="A137" s="118" t="s">
        <v>809</v>
      </c>
      <c r="B137" s="118" t="s">
        <v>252</v>
      </c>
      <c r="C137" s="124" t="s">
        <v>811</v>
      </c>
      <c r="D137" s="188">
        <v>132</v>
      </c>
      <c r="E137" s="182" t="s">
        <v>809</v>
      </c>
      <c r="F137" s="118" t="s">
        <v>811</v>
      </c>
      <c r="G137" s="364" t="s">
        <v>812</v>
      </c>
      <c r="H137" s="114" t="s">
        <v>810</v>
      </c>
      <c r="I137" s="168" t="s">
        <v>813</v>
      </c>
    </row>
    <row r="138" spans="1:9" ht="15" hidden="1">
      <c r="A138" s="118" t="s">
        <v>125</v>
      </c>
      <c r="B138" s="118" t="s">
        <v>332</v>
      </c>
      <c r="C138" s="124" t="s">
        <v>815</v>
      </c>
      <c r="D138" s="188">
        <v>133</v>
      </c>
      <c r="E138" s="182" t="s">
        <v>125</v>
      </c>
      <c r="F138" s="118" t="s">
        <v>815</v>
      </c>
      <c r="G138" s="364" t="s">
        <v>816</v>
      </c>
      <c r="H138" s="114" t="s">
        <v>814</v>
      </c>
      <c r="I138" s="168" t="s">
        <v>817</v>
      </c>
    </row>
    <row r="139" spans="1:9" ht="57" hidden="1">
      <c r="A139" s="118" t="s">
        <v>818</v>
      </c>
      <c r="B139" s="118" t="s">
        <v>332</v>
      </c>
      <c r="C139" s="129" t="s">
        <v>820</v>
      </c>
      <c r="D139" s="188">
        <v>134</v>
      </c>
      <c r="E139" s="182" t="s">
        <v>818</v>
      </c>
      <c r="F139" s="118" t="s">
        <v>820</v>
      </c>
      <c r="G139" s="366" t="s">
        <v>821</v>
      </c>
      <c r="H139" s="118" t="s">
        <v>819</v>
      </c>
      <c r="I139" s="168" t="s">
        <v>822</v>
      </c>
    </row>
    <row r="140" spans="1:9" ht="71.25" hidden="1">
      <c r="A140" s="118" t="s">
        <v>823</v>
      </c>
      <c r="B140" s="118" t="s">
        <v>332</v>
      </c>
      <c r="C140" s="129" t="s">
        <v>825</v>
      </c>
      <c r="D140" s="188">
        <v>135</v>
      </c>
      <c r="E140" s="182" t="s">
        <v>823</v>
      </c>
      <c r="F140" s="118" t="s">
        <v>825</v>
      </c>
      <c r="G140" s="366" t="s">
        <v>826</v>
      </c>
      <c r="H140" s="118" t="s">
        <v>824</v>
      </c>
      <c r="I140" s="168" t="s">
        <v>827</v>
      </c>
    </row>
    <row r="141" spans="1:9" ht="85.5" hidden="1">
      <c r="A141" s="118" t="s">
        <v>828</v>
      </c>
      <c r="B141" s="118" t="s">
        <v>332</v>
      </c>
      <c r="C141" s="129" t="s">
        <v>830</v>
      </c>
      <c r="D141" s="188">
        <v>136</v>
      </c>
      <c r="E141" s="182" t="s">
        <v>828</v>
      </c>
      <c r="F141" s="118" t="s">
        <v>830</v>
      </c>
      <c r="G141" s="366" t="s">
        <v>831</v>
      </c>
      <c r="H141" s="118" t="s">
        <v>829</v>
      </c>
      <c r="I141" s="168" t="s">
        <v>832</v>
      </c>
    </row>
    <row r="142" spans="1:9" ht="42.75" hidden="1">
      <c r="A142" s="118" t="s">
        <v>833</v>
      </c>
      <c r="B142" s="118" t="s">
        <v>332</v>
      </c>
      <c r="C142" s="129" t="s">
        <v>835</v>
      </c>
      <c r="D142" s="188">
        <v>137</v>
      </c>
      <c r="E142" s="182" t="s">
        <v>833</v>
      </c>
      <c r="F142" s="118" t="s">
        <v>835</v>
      </c>
      <c r="G142" s="366" t="s">
        <v>836</v>
      </c>
      <c r="H142" s="118" t="s">
        <v>834</v>
      </c>
      <c r="I142" s="168" t="s">
        <v>837</v>
      </c>
    </row>
    <row r="143" spans="1:9" ht="42.75" hidden="1">
      <c r="A143" s="118" t="s">
        <v>838</v>
      </c>
      <c r="B143" s="118" t="s">
        <v>839</v>
      </c>
      <c r="C143" s="128" t="s">
        <v>841</v>
      </c>
      <c r="D143" s="188">
        <v>138</v>
      </c>
      <c r="E143" s="182" t="s">
        <v>838</v>
      </c>
      <c r="F143" s="118" t="s">
        <v>841</v>
      </c>
      <c r="G143" s="364" t="s">
        <v>842</v>
      </c>
      <c r="H143" s="114" t="s">
        <v>840</v>
      </c>
      <c r="I143" s="168" t="s">
        <v>843</v>
      </c>
    </row>
    <row r="144" spans="1:9" ht="57" hidden="1">
      <c r="A144" s="118" t="s">
        <v>844</v>
      </c>
      <c r="B144" s="118" t="s">
        <v>332</v>
      </c>
      <c r="C144" s="124" t="s">
        <v>846</v>
      </c>
      <c r="D144" s="188">
        <v>139</v>
      </c>
      <c r="E144" s="182" t="s">
        <v>844</v>
      </c>
      <c r="F144" s="118" t="s">
        <v>846</v>
      </c>
      <c r="G144" s="364" t="s">
        <v>847</v>
      </c>
      <c r="H144" s="115" t="s">
        <v>845</v>
      </c>
      <c r="I144" s="168" t="s">
        <v>848</v>
      </c>
    </row>
    <row r="145" spans="1:9" ht="15" hidden="1">
      <c r="A145" s="118" t="s">
        <v>849</v>
      </c>
      <c r="B145" s="118"/>
      <c r="C145" s="129" t="s">
        <v>851</v>
      </c>
      <c r="D145" s="188">
        <v>140</v>
      </c>
      <c r="E145" s="182" t="s">
        <v>849</v>
      </c>
      <c r="F145" s="118" t="s">
        <v>851</v>
      </c>
      <c r="G145" s="366" t="s">
        <v>852</v>
      </c>
      <c r="H145" s="118" t="s">
        <v>850</v>
      </c>
      <c r="I145" s="168"/>
    </row>
    <row r="146" spans="1:9" ht="15" hidden="1">
      <c r="A146" s="118" t="s">
        <v>32</v>
      </c>
      <c r="B146" s="118" t="s">
        <v>853</v>
      </c>
      <c r="C146" s="124" t="s">
        <v>855</v>
      </c>
      <c r="D146" s="188">
        <v>141</v>
      </c>
      <c r="E146" s="182" t="s">
        <v>32</v>
      </c>
      <c r="F146" s="118" t="s">
        <v>855</v>
      </c>
      <c r="G146" s="364" t="s">
        <v>856</v>
      </c>
      <c r="H146" s="114" t="s">
        <v>854</v>
      </c>
      <c r="I146" s="168" t="s">
        <v>857</v>
      </c>
    </row>
    <row r="147" spans="1:9" ht="15" hidden="1">
      <c r="A147" s="118" t="s">
        <v>230</v>
      </c>
      <c r="B147" s="118" t="s">
        <v>352</v>
      </c>
      <c r="C147" s="124" t="s">
        <v>859</v>
      </c>
      <c r="D147" s="188">
        <v>142</v>
      </c>
      <c r="E147" s="182" t="s">
        <v>230</v>
      </c>
      <c r="F147" s="118" t="s">
        <v>859</v>
      </c>
      <c r="G147" s="364" t="s">
        <v>860</v>
      </c>
      <c r="H147" s="114" t="s">
        <v>858</v>
      </c>
      <c r="I147" s="168" t="s">
        <v>861</v>
      </c>
    </row>
    <row r="148" spans="1:9" ht="15" hidden="1">
      <c r="A148" s="118" t="s">
        <v>862</v>
      </c>
      <c r="B148" s="118" t="s">
        <v>252</v>
      </c>
      <c r="C148" s="124" t="s">
        <v>864</v>
      </c>
      <c r="D148" s="188">
        <v>143</v>
      </c>
      <c r="E148" s="182" t="s">
        <v>862</v>
      </c>
      <c r="F148" s="118" t="s">
        <v>864</v>
      </c>
      <c r="G148" s="364" t="s">
        <v>865</v>
      </c>
      <c r="H148" s="114" t="s">
        <v>863</v>
      </c>
      <c r="I148" s="168" t="s">
        <v>866</v>
      </c>
    </row>
    <row r="149" spans="1:9" ht="28.5" hidden="1">
      <c r="A149" s="118" t="s">
        <v>867</v>
      </c>
      <c r="B149" s="118" t="s">
        <v>252</v>
      </c>
      <c r="C149" s="124" t="s">
        <v>869</v>
      </c>
      <c r="D149" s="188">
        <v>144</v>
      </c>
      <c r="E149" s="182" t="s">
        <v>867</v>
      </c>
      <c r="F149" s="118" t="s">
        <v>869</v>
      </c>
      <c r="G149" s="364" t="s">
        <v>870</v>
      </c>
      <c r="H149" s="114" t="s">
        <v>868</v>
      </c>
      <c r="I149" s="168" t="s">
        <v>871</v>
      </c>
    </row>
    <row r="150" spans="1:9" ht="28.5" hidden="1">
      <c r="A150" s="118" t="s">
        <v>189</v>
      </c>
      <c r="B150" s="118" t="s">
        <v>292</v>
      </c>
      <c r="C150" s="124" t="s">
        <v>874</v>
      </c>
      <c r="D150" s="188">
        <v>145</v>
      </c>
      <c r="E150" s="182" t="s">
        <v>873</v>
      </c>
      <c r="F150" s="118" t="s">
        <v>874</v>
      </c>
      <c r="G150" s="364" t="s">
        <v>875</v>
      </c>
      <c r="H150" s="115" t="s">
        <v>872</v>
      </c>
      <c r="I150" s="168" t="s">
        <v>876</v>
      </c>
    </row>
    <row r="151" spans="1:9" ht="42.75" hidden="1">
      <c r="A151" s="118" t="s">
        <v>877</v>
      </c>
      <c r="B151" s="118" t="s">
        <v>426</v>
      </c>
      <c r="C151" s="129" t="s">
        <v>879</v>
      </c>
      <c r="D151" s="188">
        <v>146</v>
      </c>
      <c r="E151" s="182" t="s">
        <v>877</v>
      </c>
      <c r="F151" s="113" t="s">
        <v>879</v>
      </c>
      <c r="G151" s="367" t="s">
        <v>880</v>
      </c>
      <c r="H151" s="113" t="s">
        <v>878</v>
      </c>
      <c r="I151" s="168"/>
    </row>
    <row r="152" spans="1:9" ht="57" hidden="1">
      <c r="A152" s="118" t="s">
        <v>881</v>
      </c>
      <c r="B152" s="118" t="s">
        <v>426</v>
      </c>
      <c r="C152" s="129" t="s">
        <v>883</v>
      </c>
      <c r="D152" s="188">
        <v>147</v>
      </c>
      <c r="E152" s="182" t="s">
        <v>881</v>
      </c>
      <c r="F152" s="113" t="s">
        <v>883</v>
      </c>
      <c r="G152" s="367" t="s">
        <v>884</v>
      </c>
      <c r="H152" s="113" t="s">
        <v>882</v>
      </c>
      <c r="I152" s="168"/>
    </row>
    <row r="153" spans="1:9" ht="71.25" hidden="1">
      <c r="A153" s="118" t="s">
        <v>90</v>
      </c>
      <c r="B153" s="118"/>
      <c r="C153" s="129" t="s">
        <v>886</v>
      </c>
      <c r="D153" s="188">
        <v>148</v>
      </c>
      <c r="E153" s="182" t="s">
        <v>90</v>
      </c>
      <c r="F153" s="118" t="s">
        <v>886</v>
      </c>
      <c r="G153" s="366" t="s">
        <v>887</v>
      </c>
      <c r="H153" s="118" t="s">
        <v>885</v>
      </c>
      <c r="I153" s="168"/>
    </row>
    <row r="154" spans="1:9" ht="240" hidden="1">
      <c r="A154" s="118" t="s">
        <v>210</v>
      </c>
      <c r="B154" s="118" t="s">
        <v>292</v>
      </c>
      <c r="C154" s="124" t="s">
        <v>889</v>
      </c>
      <c r="D154" s="188">
        <v>149</v>
      </c>
      <c r="E154" s="182" t="s">
        <v>211</v>
      </c>
      <c r="F154" s="118" t="s">
        <v>889</v>
      </c>
      <c r="G154" s="365" t="s">
        <v>890</v>
      </c>
      <c r="H154" s="116" t="s">
        <v>888</v>
      </c>
      <c r="I154" s="168" t="s">
        <v>891</v>
      </c>
    </row>
    <row r="155" spans="1:9" ht="57" hidden="1">
      <c r="A155" s="118" t="s">
        <v>892</v>
      </c>
      <c r="B155" s="118" t="s">
        <v>426</v>
      </c>
      <c r="C155" s="129" t="s">
        <v>894</v>
      </c>
      <c r="D155" s="188">
        <v>150</v>
      </c>
      <c r="E155" s="182" t="s">
        <v>892</v>
      </c>
      <c r="F155" s="113" t="s">
        <v>894</v>
      </c>
      <c r="G155" s="367" t="s">
        <v>895</v>
      </c>
      <c r="H155" s="113" t="s">
        <v>893</v>
      </c>
      <c r="I155" s="168"/>
    </row>
    <row r="156" spans="1:9" ht="71.25" hidden="1">
      <c r="A156" s="118" t="s">
        <v>213</v>
      </c>
      <c r="B156" s="118" t="s">
        <v>292</v>
      </c>
      <c r="C156" s="124" t="s">
        <v>897</v>
      </c>
      <c r="D156" s="188">
        <v>151</v>
      </c>
      <c r="E156" s="182" t="s">
        <v>214</v>
      </c>
      <c r="F156" s="118" t="s">
        <v>897</v>
      </c>
      <c r="G156" s="364" t="s">
        <v>898</v>
      </c>
      <c r="H156" s="114" t="s">
        <v>896</v>
      </c>
      <c r="I156" s="168" t="s">
        <v>899</v>
      </c>
    </row>
    <row r="157" spans="1:9" ht="28.5" hidden="1">
      <c r="A157" s="118" t="s">
        <v>220</v>
      </c>
      <c r="B157" s="118" t="s">
        <v>292</v>
      </c>
      <c r="C157" s="124" t="s">
        <v>901</v>
      </c>
      <c r="D157" s="188">
        <v>152</v>
      </c>
      <c r="E157" s="182" t="s">
        <v>220</v>
      </c>
      <c r="F157" s="118" t="s">
        <v>901</v>
      </c>
      <c r="G157" s="364" t="s">
        <v>902</v>
      </c>
      <c r="H157" s="114" t="s">
        <v>900</v>
      </c>
      <c r="I157" s="168" t="s">
        <v>903</v>
      </c>
    </row>
    <row r="158" spans="1:9" ht="15" hidden="1">
      <c r="A158" s="118" t="s">
        <v>196</v>
      </c>
      <c r="B158" s="118" t="s">
        <v>292</v>
      </c>
      <c r="C158" s="124" t="s">
        <v>905</v>
      </c>
      <c r="D158" s="188">
        <v>153</v>
      </c>
      <c r="E158" s="182" t="s">
        <v>196</v>
      </c>
      <c r="F158" s="118" t="s">
        <v>905</v>
      </c>
      <c r="G158" s="365" t="s">
        <v>906</v>
      </c>
      <c r="H158" s="116" t="s">
        <v>904</v>
      </c>
      <c r="I158" s="168" t="s">
        <v>907</v>
      </c>
    </row>
    <row r="159" spans="1:9" ht="15" hidden="1">
      <c r="A159" s="118" t="s">
        <v>908</v>
      </c>
      <c r="B159" s="118" t="s">
        <v>362</v>
      </c>
      <c r="C159" s="124" t="s">
        <v>908</v>
      </c>
      <c r="D159" s="188">
        <v>154</v>
      </c>
      <c r="E159" s="182" t="s">
        <v>908</v>
      </c>
      <c r="F159" s="118" t="s">
        <v>908</v>
      </c>
      <c r="G159" s="364" t="s">
        <v>910</v>
      </c>
      <c r="H159" s="114" t="s">
        <v>909</v>
      </c>
      <c r="I159" s="168" t="s">
        <v>911</v>
      </c>
    </row>
    <row r="160" spans="1:9" ht="15" hidden="1">
      <c r="A160" s="118" t="s">
        <v>197</v>
      </c>
      <c r="B160" s="118" t="s">
        <v>292</v>
      </c>
      <c r="C160" s="124" t="s">
        <v>913</v>
      </c>
      <c r="D160" s="188">
        <v>155</v>
      </c>
      <c r="E160" s="182" t="s">
        <v>197</v>
      </c>
      <c r="F160" s="118" t="s">
        <v>913</v>
      </c>
      <c r="G160" s="365" t="s">
        <v>914</v>
      </c>
      <c r="H160" s="116" t="s">
        <v>912</v>
      </c>
      <c r="I160" s="168" t="s">
        <v>915</v>
      </c>
    </row>
    <row r="161" spans="1:9" ht="15" hidden="1">
      <c r="A161" s="118" t="s">
        <v>916</v>
      </c>
      <c r="B161" s="118" t="s">
        <v>362</v>
      </c>
      <c r="C161" s="124" t="s">
        <v>918</v>
      </c>
      <c r="D161" s="188">
        <v>156</v>
      </c>
      <c r="E161" s="182" t="s">
        <v>916</v>
      </c>
      <c r="F161" s="118" t="s">
        <v>918</v>
      </c>
      <c r="G161" s="364" t="s">
        <v>919</v>
      </c>
      <c r="H161" s="114" t="s">
        <v>917</v>
      </c>
      <c r="I161" s="168" t="s">
        <v>920</v>
      </c>
    </row>
    <row r="162" spans="1:9" ht="15" hidden="1">
      <c r="A162" s="118" t="s">
        <v>921</v>
      </c>
      <c r="B162" s="118" t="s">
        <v>362</v>
      </c>
      <c r="C162" s="124" t="s">
        <v>923</v>
      </c>
      <c r="D162" s="188">
        <v>157</v>
      </c>
      <c r="E162" s="182" t="s">
        <v>921</v>
      </c>
      <c r="F162" s="118" t="s">
        <v>923</v>
      </c>
      <c r="G162" s="364" t="s">
        <v>924</v>
      </c>
      <c r="H162" s="114" t="s">
        <v>922</v>
      </c>
      <c r="I162" s="168" t="s">
        <v>925</v>
      </c>
    </row>
    <row r="163" spans="1:9" ht="15" hidden="1">
      <c r="A163" s="118" t="s">
        <v>926</v>
      </c>
      <c r="B163" s="118" t="s">
        <v>362</v>
      </c>
      <c r="C163" s="124" t="s">
        <v>928</v>
      </c>
      <c r="D163" s="188">
        <v>158</v>
      </c>
      <c r="E163" s="182" t="s">
        <v>926</v>
      </c>
      <c r="F163" s="118" t="s">
        <v>928</v>
      </c>
      <c r="G163" s="364" t="s">
        <v>929</v>
      </c>
      <c r="H163" s="114" t="s">
        <v>927</v>
      </c>
      <c r="I163" s="168" t="s">
        <v>930</v>
      </c>
    </row>
    <row r="164" spans="1:9" ht="15" hidden="1">
      <c r="A164" s="118" t="s">
        <v>931</v>
      </c>
      <c r="B164" s="118" t="s">
        <v>362</v>
      </c>
      <c r="C164" s="124" t="s">
        <v>933</v>
      </c>
      <c r="D164" s="188">
        <v>159</v>
      </c>
      <c r="E164" s="182" t="s">
        <v>931</v>
      </c>
      <c r="F164" s="118" t="s">
        <v>933</v>
      </c>
      <c r="G164" s="364" t="s">
        <v>934</v>
      </c>
      <c r="H164" s="114" t="s">
        <v>932</v>
      </c>
      <c r="I164" s="168" t="s">
        <v>935</v>
      </c>
    </row>
    <row r="165" spans="1:9" ht="15" hidden="1">
      <c r="A165" s="118" t="s">
        <v>936</v>
      </c>
      <c r="B165" s="118"/>
      <c r="C165" s="129" t="s">
        <v>938</v>
      </c>
      <c r="D165" s="188">
        <v>160</v>
      </c>
      <c r="E165" s="182" t="s">
        <v>936</v>
      </c>
      <c r="F165" s="118" t="s">
        <v>938</v>
      </c>
      <c r="G165" s="366" t="s">
        <v>939</v>
      </c>
      <c r="H165" s="118" t="s">
        <v>937</v>
      </c>
      <c r="I165" s="168"/>
    </row>
    <row r="166" spans="1:9" ht="15" hidden="1">
      <c r="A166" s="118" t="s">
        <v>940</v>
      </c>
      <c r="B166" s="118"/>
      <c r="C166" s="129" t="s">
        <v>942</v>
      </c>
      <c r="D166" s="188">
        <v>161</v>
      </c>
      <c r="E166" s="182" t="s">
        <v>940</v>
      </c>
      <c r="F166" s="118" t="s">
        <v>942</v>
      </c>
      <c r="G166" s="366" t="s">
        <v>943</v>
      </c>
      <c r="H166" s="118" t="s">
        <v>941</v>
      </c>
      <c r="I166" s="168"/>
    </row>
    <row r="167" spans="1:9" ht="15" hidden="1">
      <c r="A167" s="118" t="s">
        <v>944</v>
      </c>
      <c r="B167" s="118" t="s">
        <v>362</v>
      </c>
      <c r="C167" s="124" t="s">
        <v>946</v>
      </c>
      <c r="D167" s="188">
        <v>162</v>
      </c>
      <c r="E167" s="182" t="s">
        <v>944</v>
      </c>
      <c r="F167" s="118" t="s">
        <v>946</v>
      </c>
      <c r="G167" s="364" t="s">
        <v>947</v>
      </c>
      <c r="H167" s="114" t="s">
        <v>945</v>
      </c>
      <c r="I167" s="168" t="s">
        <v>948</v>
      </c>
    </row>
    <row r="168" spans="1:9" ht="15" hidden="1">
      <c r="A168" s="118" t="s">
        <v>949</v>
      </c>
      <c r="B168" s="118" t="s">
        <v>362</v>
      </c>
      <c r="C168" s="124" t="s">
        <v>951</v>
      </c>
      <c r="D168" s="188">
        <v>163</v>
      </c>
      <c r="E168" s="182" t="s">
        <v>949</v>
      </c>
      <c r="F168" s="118" t="s">
        <v>951</v>
      </c>
      <c r="G168" s="364" t="s">
        <v>952</v>
      </c>
      <c r="H168" s="114" t="s">
        <v>950</v>
      </c>
      <c r="I168" s="168" t="s">
        <v>953</v>
      </c>
    </row>
    <row r="169" spans="1:9" ht="15" hidden="1">
      <c r="A169" s="118" t="s">
        <v>954</v>
      </c>
      <c r="B169" s="118"/>
      <c r="C169" s="129" t="s">
        <v>956</v>
      </c>
      <c r="D169" s="188">
        <v>164</v>
      </c>
      <c r="E169" s="182" t="s">
        <v>954</v>
      </c>
      <c r="F169" s="118" t="s">
        <v>956</v>
      </c>
      <c r="G169" s="366" t="s">
        <v>957</v>
      </c>
      <c r="H169" s="118" t="s">
        <v>955</v>
      </c>
      <c r="I169" s="168"/>
    </row>
    <row r="170" spans="1:9" ht="85.5" hidden="1">
      <c r="A170" s="118" t="s">
        <v>233</v>
      </c>
      <c r="B170" s="118" t="s">
        <v>352</v>
      </c>
      <c r="C170" s="124" t="s">
        <v>960</v>
      </c>
      <c r="D170" s="188">
        <v>165</v>
      </c>
      <c r="E170" s="182" t="s">
        <v>959</v>
      </c>
      <c r="F170" s="118" t="s">
        <v>960</v>
      </c>
      <c r="G170" s="364" t="s">
        <v>961</v>
      </c>
      <c r="H170" s="114" t="s">
        <v>958</v>
      </c>
      <c r="I170" s="168" t="s">
        <v>962</v>
      </c>
    </row>
    <row r="171" spans="1:9" ht="42.75" hidden="1">
      <c r="A171" s="118" t="s">
        <v>229</v>
      </c>
      <c r="B171" s="118" t="s">
        <v>352</v>
      </c>
      <c r="C171" s="124" t="s">
        <v>964</v>
      </c>
      <c r="D171" s="188">
        <v>166</v>
      </c>
      <c r="E171" s="182" t="s">
        <v>229</v>
      </c>
      <c r="F171" s="118" t="s">
        <v>964</v>
      </c>
      <c r="G171" s="364" t="s">
        <v>965</v>
      </c>
      <c r="H171" s="114" t="s">
        <v>963</v>
      </c>
      <c r="I171" s="168" t="s">
        <v>966</v>
      </c>
    </row>
    <row r="172" spans="1:9" ht="42.75" hidden="1">
      <c r="A172" s="118" t="s">
        <v>231</v>
      </c>
      <c r="B172" s="118" t="s">
        <v>352</v>
      </c>
      <c r="C172" s="124" t="s">
        <v>968</v>
      </c>
      <c r="D172" s="188">
        <v>167</v>
      </c>
      <c r="E172" s="182" t="s">
        <v>231</v>
      </c>
      <c r="F172" s="118" t="s">
        <v>968</v>
      </c>
      <c r="G172" s="364" t="s">
        <v>969</v>
      </c>
      <c r="H172" s="114" t="s">
        <v>967</v>
      </c>
      <c r="I172" s="168" t="s">
        <v>970</v>
      </c>
    </row>
    <row r="173" spans="1:9" ht="15" hidden="1">
      <c r="A173" s="118" t="s">
        <v>971</v>
      </c>
      <c r="B173" s="118" t="s">
        <v>252</v>
      </c>
      <c r="C173" s="124" t="s">
        <v>973</v>
      </c>
      <c r="D173" s="188">
        <v>168</v>
      </c>
      <c r="E173" s="182" t="s">
        <v>971</v>
      </c>
      <c r="F173" s="118" t="s">
        <v>973</v>
      </c>
      <c r="G173" s="364" t="s">
        <v>974</v>
      </c>
      <c r="H173" s="114" t="s">
        <v>972</v>
      </c>
      <c r="I173" s="168" t="s">
        <v>975</v>
      </c>
    </row>
    <row r="174" spans="1:9" ht="15" hidden="1">
      <c r="A174" s="118" t="s">
        <v>27</v>
      </c>
      <c r="B174" s="118" t="s">
        <v>252</v>
      </c>
      <c r="C174" s="124" t="s">
        <v>977</v>
      </c>
      <c r="D174" s="188">
        <v>169</v>
      </c>
      <c r="E174" s="182" t="s">
        <v>27</v>
      </c>
      <c r="F174" s="118" t="s">
        <v>977</v>
      </c>
      <c r="G174" s="364" t="s">
        <v>978</v>
      </c>
      <c r="H174" s="114" t="s">
        <v>976</v>
      </c>
      <c r="I174" s="168" t="s">
        <v>979</v>
      </c>
    </row>
    <row r="175" spans="1:9" ht="15">
      <c r="A175" s="118" t="s">
        <v>21</v>
      </c>
      <c r="B175" s="118" t="s">
        <v>257</v>
      </c>
      <c r="C175" s="124" t="s">
        <v>5509</v>
      </c>
      <c r="D175" s="188">
        <v>170</v>
      </c>
      <c r="E175" s="182" t="s">
        <v>5500</v>
      </c>
      <c r="F175" s="118" t="s">
        <v>981</v>
      </c>
      <c r="G175" s="364" t="s">
        <v>982</v>
      </c>
      <c r="H175" s="114" t="s">
        <v>980</v>
      </c>
      <c r="I175" s="168" t="s">
        <v>983</v>
      </c>
    </row>
    <row r="176" spans="1:9" ht="399">
      <c r="A176" s="118" t="s">
        <v>41</v>
      </c>
      <c r="B176" s="118"/>
      <c r="C176" s="129" t="s">
        <v>985</v>
      </c>
      <c r="D176" s="188">
        <v>171</v>
      </c>
      <c r="E176" s="182" t="s">
        <v>42</v>
      </c>
      <c r="F176" s="118" t="s">
        <v>985</v>
      </c>
      <c r="G176" s="366" t="s">
        <v>986</v>
      </c>
      <c r="H176" s="118" t="s">
        <v>984</v>
      </c>
      <c r="I176" s="168"/>
    </row>
    <row r="177" spans="1:9" ht="15" hidden="1">
      <c r="A177" s="118" t="s">
        <v>24</v>
      </c>
      <c r="B177" s="118" t="s">
        <v>257</v>
      </c>
      <c r="C177" s="124" t="s">
        <v>988</v>
      </c>
      <c r="D177" s="188">
        <v>172</v>
      </c>
      <c r="E177" s="182" t="s">
        <v>24</v>
      </c>
      <c r="F177" s="118" t="s">
        <v>988</v>
      </c>
      <c r="G177" s="364" t="s">
        <v>989</v>
      </c>
      <c r="H177" s="114" t="s">
        <v>987</v>
      </c>
      <c r="I177" s="168" t="s">
        <v>990</v>
      </c>
    </row>
    <row r="178" spans="1:9" ht="28.5" hidden="1">
      <c r="A178" s="118" t="s">
        <v>64</v>
      </c>
      <c r="B178" s="118" t="s">
        <v>420</v>
      </c>
      <c r="C178" s="124" t="s">
        <v>992</v>
      </c>
      <c r="D178" s="188">
        <v>173</v>
      </c>
      <c r="E178" s="182" t="s">
        <v>64</v>
      </c>
      <c r="F178" s="118" t="s">
        <v>992</v>
      </c>
      <c r="G178" s="364" t="s">
        <v>993</v>
      </c>
      <c r="H178" s="114" t="s">
        <v>991</v>
      </c>
      <c r="I178" s="168" t="s">
        <v>994</v>
      </c>
    </row>
    <row r="179" spans="1:9" ht="15" hidden="1">
      <c r="A179" s="118" t="s">
        <v>995</v>
      </c>
      <c r="B179" s="118"/>
      <c r="C179" s="129" t="s">
        <v>997</v>
      </c>
      <c r="D179" s="188">
        <v>174</v>
      </c>
      <c r="E179" s="182" t="s">
        <v>995</v>
      </c>
      <c r="F179" s="118" t="s">
        <v>997</v>
      </c>
      <c r="G179" s="366" t="s">
        <v>998</v>
      </c>
      <c r="H179" s="118" t="s">
        <v>996</v>
      </c>
      <c r="I179" s="168"/>
    </row>
    <row r="180" spans="1:9" ht="15" hidden="1">
      <c r="A180" s="118" t="s">
        <v>999</v>
      </c>
      <c r="B180" s="118" t="s">
        <v>362</v>
      </c>
      <c r="C180" s="124" t="s">
        <v>999</v>
      </c>
      <c r="D180" s="188">
        <v>175</v>
      </c>
      <c r="E180" s="182" t="s">
        <v>999</v>
      </c>
      <c r="F180" s="118" t="s">
        <v>999</v>
      </c>
      <c r="G180" s="364" t="s">
        <v>1001</v>
      </c>
      <c r="H180" s="114" t="s">
        <v>1000</v>
      </c>
      <c r="I180" s="168" t="s">
        <v>1002</v>
      </c>
    </row>
    <row r="181" spans="1:9" ht="28.5" hidden="1">
      <c r="A181" s="118" t="s">
        <v>63</v>
      </c>
      <c r="B181" s="118" t="s">
        <v>420</v>
      </c>
      <c r="C181" s="124" t="s">
        <v>1004</v>
      </c>
      <c r="D181" s="188">
        <v>176</v>
      </c>
      <c r="E181" s="182" t="s">
        <v>63</v>
      </c>
      <c r="F181" s="118" t="s">
        <v>1004</v>
      </c>
      <c r="G181" s="364" t="s">
        <v>1005</v>
      </c>
      <c r="H181" s="114" t="s">
        <v>1003</v>
      </c>
      <c r="I181" s="168" t="s">
        <v>1006</v>
      </c>
    </row>
    <row r="182" spans="1:9" ht="15" hidden="1">
      <c r="A182" s="118" t="s">
        <v>1007</v>
      </c>
      <c r="B182" s="118" t="s">
        <v>252</v>
      </c>
      <c r="C182" s="124" t="s">
        <v>1009</v>
      </c>
      <c r="D182" s="188">
        <v>177</v>
      </c>
      <c r="E182" s="182" t="s">
        <v>1007</v>
      </c>
      <c r="F182" s="118" t="s">
        <v>1009</v>
      </c>
      <c r="G182" s="364" t="s">
        <v>1010</v>
      </c>
      <c r="H182" s="114" t="s">
        <v>1008</v>
      </c>
      <c r="I182" s="168" t="s">
        <v>1011</v>
      </c>
    </row>
    <row r="183" spans="1:9" ht="15" hidden="1">
      <c r="A183" s="118" t="s">
        <v>1012</v>
      </c>
      <c r="B183" s="118" t="s">
        <v>362</v>
      </c>
      <c r="C183" s="124" t="s">
        <v>1014</v>
      </c>
      <c r="D183" s="188">
        <v>178</v>
      </c>
      <c r="E183" s="182" t="s">
        <v>1012</v>
      </c>
      <c r="F183" s="118" t="s">
        <v>1014</v>
      </c>
      <c r="G183" s="364" t="s">
        <v>1015</v>
      </c>
      <c r="H183" s="114" t="s">
        <v>1013</v>
      </c>
      <c r="I183" s="168" t="s">
        <v>1016</v>
      </c>
    </row>
    <row r="184" spans="1:9" ht="42.75" hidden="1">
      <c r="A184" s="118" t="s">
        <v>206</v>
      </c>
      <c r="B184" s="118" t="s">
        <v>292</v>
      </c>
      <c r="C184" s="124" t="s">
        <v>1018</v>
      </c>
      <c r="D184" s="188">
        <v>179</v>
      </c>
      <c r="E184" s="182" t="s">
        <v>206</v>
      </c>
      <c r="F184" s="118" t="s">
        <v>1018</v>
      </c>
      <c r="G184" s="364" t="s">
        <v>1019</v>
      </c>
      <c r="H184" s="114" t="s">
        <v>1017</v>
      </c>
      <c r="I184" s="168" t="s">
        <v>1020</v>
      </c>
    </row>
    <row r="185" spans="1:9" ht="15" hidden="1">
      <c r="A185" s="118" t="s">
        <v>28</v>
      </c>
      <c r="B185" s="118" t="s">
        <v>257</v>
      </c>
      <c r="C185" s="124" t="s">
        <v>1022</v>
      </c>
      <c r="D185" s="188">
        <v>180</v>
      </c>
      <c r="E185" s="182" t="s">
        <v>28</v>
      </c>
      <c r="F185" s="118" t="s">
        <v>1022</v>
      </c>
      <c r="G185" s="364" t="s">
        <v>1023</v>
      </c>
      <c r="H185" s="114" t="s">
        <v>1021</v>
      </c>
      <c r="I185" s="168" t="s">
        <v>1024</v>
      </c>
    </row>
    <row r="186" spans="1:9" ht="28.5" hidden="1">
      <c r="A186" s="118" t="s">
        <v>1025</v>
      </c>
      <c r="B186" s="118"/>
      <c r="C186" s="129" t="s">
        <v>1027</v>
      </c>
      <c r="D186" s="188">
        <v>181</v>
      </c>
      <c r="E186" s="182" t="s">
        <v>1025</v>
      </c>
      <c r="F186" s="118" t="s">
        <v>1027</v>
      </c>
      <c r="G186" s="366" t="s">
        <v>1028</v>
      </c>
      <c r="H186" s="118" t="s">
        <v>1026</v>
      </c>
      <c r="I186" s="168"/>
    </row>
    <row r="187" spans="1:9" ht="15" hidden="1">
      <c r="A187" s="118" t="s">
        <v>74</v>
      </c>
      <c r="B187" s="118" t="s">
        <v>420</v>
      </c>
      <c r="C187" s="124" t="s">
        <v>1030</v>
      </c>
      <c r="D187" s="188">
        <v>182</v>
      </c>
      <c r="E187" s="182" t="s">
        <v>74</v>
      </c>
      <c r="F187" s="118" t="s">
        <v>1030</v>
      </c>
      <c r="G187" s="364" t="s">
        <v>1031</v>
      </c>
      <c r="H187" s="114" t="s">
        <v>1029</v>
      </c>
      <c r="I187" s="168" t="s">
        <v>1032</v>
      </c>
    </row>
    <row r="188" spans="1:9" ht="15" hidden="1">
      <c r="A188" s="118" t="s">
        <v>1033</v>
      </c>
      <c r="B188" s="118" t="s">
        <v>426</v>
      </c>
      <c r="C188" s="129" t="s">
        <v>1035</v>
      </c>
      <c r="D188" s="188">
        <v>183</v>
      </c>
      <c r="E188" s="182" t="s">
        <v>1033</v>
      </c>
      <c r="F188" s="118" t="s">
        <v>1035</v>
      </c>
      <c r="G188" s="366" t="s">
        <v>1036</v>
      </c>
      <c r="H188" s="118" t="s">
        <v>1034</v>
      </c>
      <c r="I188" s="168"/>
    </row>
    <row r="189" spans="1:9" ht="15" hidden="1">
      <c r="A189" s="118" t="s">
        <v>198</v>
      </c>
      <c r="B189" s="118" t="s">
        <v>292</v>
      </c>
      <c r="C189" s="124" t="s">
        <v>1038</v>
      </c>
      <c r="D189" s="188">
        <v>184</v>
      </c>
      <c r="E189" s="182" t="s">
        <v>198</v>
      </c>
      <c r="F189" s="118" t="s">
        <v>1038</v>
      </c>
      <c r="G189" s="365" t="s">
        <v>1039</v>
      </c>
      <c r="H189" s="116" t="s">
        <v>1037</v>
      </c>
      <c r="I189" s="168" t="s">
        <v>1040</v>
      </c>
    </row>
    <row r="190" spans="1:9" ht="15" hidden="1">
      <c r="A190" s="118" t="s">
        <v>1041</v>
      </c>
      <c r="B190" s="118" t="s">
        <v>252</v>
      </c>
      <c r="C190" s="124" t="s">
        <v>1043</v>
      </c>
      <c r="D190" s="188">
        <v>185</v>
      </c>
      <c r="E190" s="182" t="s">
        <v>1041</v>
      </c>
      <c r="F190" s="118" t="s">
        <v>1043</v>
      </c>
      <c r="G190" s="364" t="s">
        <v>1044</v>
      </c>
      <c r="H190" s="114" t="s">
        <v>1042</v>
      </c>
      <c r="I190" s="168" t="s">
        <v>1045</v>
      </c>
    </row>
    <row r="191" spans="1:9" ht="15" hidden="1">
      <c r="A191" s="118" t="s">
        <v>1046</v>
      </c>
      <c r="B191" s="118" t="s">
        <v>362</v>
      </c>
      <c r="C191" s="124" t="s">
        <v>1046</v>
      </c>
      <c r="D191" s="188">
        <v>186</v>
      </c>
      <c r="E191" s="182" t="s">
        <v>1046</v>
      </c>
      <c r="F191" s="118" t="s">
        <v>1046</v>
      </c>
      <c r="G191" s="364" t="s">
        <v>1048</v>
      </c>
      <c r="H191" s="114" t="s">
        <v>1047</v>
      </c>
      <c r="I191" s="168" t="s">
        <v>1049</v>
      </c>
    </row>
    <row r="192" spans="1:9" ht="15" hidden="1">
      <c r="A192" s="118" t="s">
        <v>1046</v>
      </c>
      <c r="B192" s="118" t="s">
        <v>426</v>
      </c>
      <c r="C192" s="129" t="s">
        <v>1046</v>
      </c>
      <c r="D192" s="188">
        <v>187</v>
      </c>
      <c r="E192" s="182" t="s">
        <v>1046</v>
      </c>
      <c r="F192" s="113" t="s">
        <v>1046</v>
      </c>
      <c r="G192" s="367" t="s">
        <v>1050</v>
      </c>
      <c r="H192" s="113" t="s">
        <v>1047</v>
      </c>
      <c r="I192" s="168"/>
    </row>
    <row r="193" spans="1:9" ht="15" hidden="1">
      <c r="A193" s="118" t="s">
        <v>1051</v>
      </c>
      <c r="B193" s="118"/>
      <c r="C193" s="129" t="s">
        <v>1053</v>
      </c>
      <c r="D193" s="188">
        <v>188</v>
      </c>
      <c r="E193" s="182" t="s">
        <v>1051</v>
      </c>
      <c r="F193" s="118" t="s">
        <v>1053</v>
      </c>
      <c r="G193" s="366" t="s">
        <v>1054</v>
      </c>
      <c r="H193" s="118" t="s">
        <v>1052</v>
      </c>
      <c r="I193" s="168"/>
    </row>
    <row r="194" spans="1:9" ht="15" hidden="1">
      <c r="A194" s="118" t="s">
        <v>1055</v>
      </c>
      <c r="B194" s="118"/>
      <c r="C194" s="129" t="s">
        <v>1057</v>
      </c>
      <c r="D194" s="188">
        <v>189</v>
      </c>
      <c r="E194" s="182" t="s">
        <v>1055</v>
      </c>
      <c r="F194" s="118" t="s">
        <v>1057</v>
      </c>
      <c r="G194" s="366" t="s">
        <v>1058</v>
      </c>
      <c r="H194" s="118" t="s">
        <v>1056</v>
      </c>
      <c r="I194" s="168"/>
    </row>
    <row r="195" spans="1:9" ht="15" hidden="1">
      <c r="A195" s="118" t="s">
        <v>1059</v>
      </c>
      <c r="B195" s="118" t="s">
        <v>362</v>
      </c>
      <c r="C195" s="125" t="s">
        <v>1061</v>
      </c>
      <c r="D195" s="188">
        <v>190</v>
      </c>
      <c r="E195" s="182" t="s">
        <v>1059</v>
      </c>
      <c r="F195" s="121" t="s">
        <v>1061</v>
      </c>
      <c r="G195" s="364" t="s">
        <v>1062</v>
      </c>
      <c r="H195" s="114" t="s">
        <v>1060</v>
      </c>
      <c r="I195" s="168" t="s">
        <v>1063</v>
      </c>
    </row>
    <row r="196" spans="1:9" ht="15" hidden="1">
      <c r="A196" s="118" t="s">
        <v>1064</v>
      </c>
      <c r="B196" s="118" t="s">
        <v>362</v>
      </c>
      <c r="C196" s="124" t="s">
        <v>1066</v>
      </c>
      <c r="D196" s="188">
        <v>191</v>
      </c>
      <c r="E196" s="182" t="s">
        <v>1064</v>
      </c>
      <c r="F196" s="118" t="s">
        <v>1066</v>
      </c>
      <c r="G196" s="364" t="s">
        <v>1067</v>
      </c>
      <c r="H196" s="114" t="s">
        <v>1065</v>
      </c>
      <c r="I196" s="168" t="s">
        <v>1068</v>
      </c>
    </row>
    <row r="197" spans="1:9" ht="60" hidden="1">
      <c r="A197" s="118" t="s">
        <v>10</v>
      </c>
      <c r="B197" s="118" t="s">
        <v>740</v>
      </c>
      <c r="C197" s="124" t="s">
        <v>1070</v>
      </c>
      <c r="D197" s="188">
        <v>192</v>
      </c>
      <c r="E197" s="182" t="s">
        <v>10</v>
      </c>
      <c r="F197" s="118" t="s">
        <v>1070</v>
      </c>
      <c r="G197" s="365" t="s">
        <v>1071</v>
      </c>
      <c r="H197" s="116" t="s">
        <v>1069</v>
      </c>
      <c r="I197" s="168" t="s">
        <v>1072</v>
      </c>
    </row>
    <row r="198" spans="1:9" ht="28.5" hidden="1">
      <c r="A198" s="118" t="s">
        <v>1073</v>
      </c>
      <c r="B198" s="118"/>
      <c r="C198" s="129" t="s">
        <v>1075</v>
      </c>
      <c r="D198" s="188">
        <v>193</v>
      </c>
      <c r="E198" s="182" t="s">
        <v>1073</v>
      </c>
      <c r="F198" s="118" t="s">
        <v>1075</v>
      </c>
      <c r="G198" s="366" t="s">
        <v>1073</v>
      </c>
      <c r="H198" s="118" t="s">
        <v>1074</v>
      </c>
      <c r="I198" s="168"/>
    </row>
    <row r="199" spans="1:9" ht="15" hidden="1">
      <c r="A199" s="118" t="s">
        <v>1076</v>
      </c>
      <c r="B199" s="118"/>
      <c r="C199" s="129" t="s">
        <v>1078</v>
      </c>
      <c r="D199" s="188">
        <v>194</v>
      </c>
      <c r="E199" s="182" t="s">
        <v>1076</v>
      </c>
      <c r="F199" s="118" t="s">
        <v>1078</v>
      </c>
      <c r="G199" s="366" t="s">
        <v>1079</v>
      </c>
      <c r="H199" s="118" t="s">
        <v>1077</v>
      </c>
      <c r="I199" s="168"/>
    </row>
    <row r="200" spans="1:9" ht="15" hidden="1">
      <c r="A200" s="118" t="s">
        <v>1080</v>
      </c>
      <c r="B200" s="118"/>
      <c r="C200" s="129" t="s">
        <v>1082</v>
      </c>
      <c r="D200" s="188">
        <v>195</v>
      </c>
      <c r="E200" s="182" t="s">
        <v>1080</v>
      </c>
      <c r="F200" s="118" t="s">
        <v>1082</v>
      </c>
      <c r="G200" s="366" t="s">
        <v>1083</v>
      </c>
      <c r="H200" s="118" t="s">
        <v>1081</v>
      </c>
      <c r="I200" s="168"/>
    </row>
    <row r="201" spans="1:9" ht="15" hidden="1">
      <c r="A201" s="118" t="s">
        <v>1084</v>
      </c>
      <c r="B201" s="118" t="s">
        <v>362</v>
      </c>
      <c r="C201" s="126" t="s">
        <v>1086</v>
      </c>
      <c r="D201" s="188">
        <v>196</v>
      </c>
      <c r="E201" s="182" t="s">
        <v>1084</v>
      </c>
      <c r="F201" s="118" t="s">
        <v>1086</v>
      </c>
      <c r="G201" s="365" t="s">
        <v>1087</v>
      </c>
      <c r="H201" s="116" t="s">
        <v>1085</v>
      </c>
      <c r="I201" s="168" t="s">
        <v>1088</v>
      </c>
    </row>
    <row r="202" spans="1:9" ht="15" hidden="1">
      <c r="A202" s="118" t="s">
        <v>1089</v>
      </c>
      <c r="B202" s="118" t="s">
        <v>362</v>
      </c>
      <c r="C202" s="124" t="s">
        <v>1091</v>
      </c>
      <c r="D202" s="188">
        <v>197</v>
      </c>
      <c r="E202" s="182" t="s">
        <v>1089</v>
      </c>
      <c r="F202" s="118" t="s">
        <v>1091</v>
      </c>
      <c r="G202" s="364" t="s">
        <v>1092</v>
      </c>
      <c r="H202" s="114" t="s">
        <v>1090</v>
      </c>
      <c r="I202" s="168" t="s">
        <v>1093</v>
      </c>
    </row>
    <row r="203" spans="1:9" ht="15" hidden="1">
      <c r="A203" s="118" t="s">
        <v>1094</v>
      </c>
      <c r="B203" s="118"/>
      <c r="C203" s="129" t="s">
        <v>1096</v>
      </c>
      <c r="D203" s="188">
        <v>198</v>
      </c>
      <c r="E203" s="182" t="s">
        <v>1094</v>
      </c>
      <c r="F203" s="118" t="s">
        <v>1096</v>
      </c>
      <c r="G203" s="366" t="s">
        <v>1097</v>
      </c>
      <c r="H203" s="118" t="s">
        <v>1095</v>
      </c>
      <c r="I203" s="168"/>
    </row>
    <row r="204" spans="1:9" ht="28.5" hidden="1">
      <c r="A204" s="118" t="s">
        <v>1098</v>
      </c>
      <c r="B204" s="118" t="s">
        <v>426</v>
      </c>
      <c r="C204" s="129" t="s">
        <v>1100</v>
      </c>
      <c r="D204" s="188">
        <v>199</v>
      </c>
      <c r="E204" s="182" t="s">
        <v>1098</v>
      </c>
      <c r="F204" s="118" t="s">
        <v>1100</v>
      </c>
      <c r="G204" s="366" t="s">
        <v>1101</v>
      </c>
      <c r="H204" s="118" t="s">
        <v>1099</v>
      </c>
      <c r="I204" s="168"/>
    </row>
    <row r="205" spans="1:9" ht="15" hidden="1">
      <c r="A205" s="118" t="s">
        <v>1102</v>
      </c>
      <c r="B205" s="118" t="s">
        <v>420</v>
      </c>
      <c r="C205" s="124" t="s">
        <v>1104</v>
      </c>
      <c r="D205" s="188">
        <v>200</v>
      </c>
      <c r="E205" s="182" t="s">
        <v>1102</v>
      </c>
      <c r="F205" s="118" t="s">
        <v>1104</v>
      </c>
      <c r="G205" s="364" t="s">
        <v>1105</v>
      </c>
      <c r="H205" s="114" t="s">
        <v>1103</v>
      </c>
      <c r="I205" s="168" t="s">
        <v>1106</v>
      </c>
    </row>
    <row r="206" spans="1:9" ht="15" hidden="1">
      <c r="A206" s="118" t="s">
        <v>1107</v>
      </c>
      <c r="B206" s="118"/>
      <c r="C206" s="129" t="s">
        <v>1109</v>
      </c>
      <c r="D206" s="188">
        <v>201</v>
      </c>
      <c r="E206" s="182" t="s">
        <v>1107</v>
      </c>
      <c r="F206" s="118" t="s">
        <v>1109</v>
      </c>
      <c r="G206" s="366" t="s">
        <v>1110</v>
      </c>
      <c r="H206" s="118" t="s">
        <v>1108</v>
      </c>
      <c r="I206" s="168"/>
    </row>
    <row r="207" spans="1:9" ht="15" hidden="1">
      <c r="A207" s="118" t="s">
        <v>1111</v>
      </c>
      <c r="B207" s="118" t="s">
        <v>252</v>
      </c>
      <c r="C207" s="124" t="s">
        <v>1113</v>
      </c>
      <c r="D207" s="188">
        <v>202</v>
      </c>
      <c r="E207" s="182" t="s">
        <v>1111</v>
      </c>
      <c r="F207" s="118" t="s">
        <v>1113</v>
      </c>
      <c r="G207" s="364" t="s">
        <v>1114</v>
      </c>
      <c r="H207" s="114" t="s">
        <v>1112</v>
      </c>
      <c r="I207" s="168" t="s">
        <v>1115</v>
      </c>
    </row>
    <row r="208" spans="1:9" ht="42.75" hidden="1">
      <c r="A208" s="118" t="s">
        <v>14</v>
      </c>
      <c r="B208" s="118" t="s">
        <v>853</v>
      </c>
      <c r="C208" s="124" t="s">
        <v>1117</v>
      </c>
      <c r="D208" s="188">
        <v>203</v>
      </c>
      <c r="E208" s="182" t="s">
        <v>14</v>
      </c>
      <c r="F208" s="118" t="s">
        <v>1117</v>
      </c>
      <c r="G208" s="364" t="s">
        <v>1118</v>
      </c>
      <c r="H208" s="114" t="s">
        <v>1116</v>
      </c>
      <c r="I208" s="168" t="s">
        <v>1119</v>
      </c>
    </row>
    <row r="209" spans="1:9" ht="15" hidden="1">
      <c r="A209" s="118" t="s">
        <v>44</v>
      </c>
      <c r="B209" s="118" t="s">
        <v>1120</v>
      </c>
      <c r="C209" s="124" t="s">
        <v>1122</v>
      </c>
      <c r="D209" s="188">
        <v>204</v>
      </c>
      <c r="E209" s="182" t="s">
        <v>44</v>
      </c>
      <c r="F209" s="118" t="s">
        <v>1122</v>
      </c>
      <c r="G209" s="364" t="s">
        <v>1123</v>
      </c>
      <c r="H209" s="114" t="s">
        <v>1121</v>
      </c>
      <c r="I209" s="168" t="s">
        <v>1124</v>
      </c>
    </row>
    <row r="210" spans="1:9" ht="15" hidden="1">
      <c r="A210" s="118" t="s">
        <v>98</v>
      </c>
      <c r="B210" s="118" t="s">
        <v>1125</v>
      </c>
      <c r="C210" s="124" t="s">
        <v>1127</v>
      </c>
      <c r="D210" s="188">
        <v>205</v>
      </c>
      <c r="E210" s="182" t="s">
        <v>98</v>
      </c>
      <c r="F210" s="118" t="s">
        <v>1127</v>
      </c>
      <c r="G210" s="364" t="s">
        <v>1128</v>
      </c>
      <c r="H210" s="114" t="s">
        <v>1126</v>
      </c>
      <c r="I210" s="168" t="s">
        <v>1129</v>
      </c>
    </row>
    <row r="211" spans="1:9" ht="28.5" hidden="1">
      <c r="A211" s="118" t="s">
        <v>1130</v>
      </c>
      <c r="B211" s="118" t="s">
        <v>1131</v>
      </c>
      <c r="C211" s="124" t="s">
        <v>1133</v>
      </c>
      <c r="D211" s="188">
        <v>206</v>
      </c>
      <c r="E211" s="182" t="s">
        <v>1130</v>
      </c>
      <c r="F211" s="118" t="s">
        <v>1133</v>
      </c>
      <c r="G211" s="364" t="s">
        <v>1134</v>
      </c>
      <c r="H211" s="114" t="s">
        <v>1132</v>
      </c>
      <c r="I211" s="168" t="s">
        <v>1135</v>
      </c>
    </row>
    <row r="212" spans="1:9" ht="15" hidden="1">
      <c r="A212" s="118" t="s">
        <v>185</v>
      </c>
      <c r="B212" s="118" t="s">
        <v>1136</v>
      </c>
      <c r="C212" s="124" t="s">
        <v>1138</v>
      </c>
      <c r="D212" s="188">
        <v>207</v>
      </c>
      <c r="E212" s="182" t="s">
        <v>185</v>
      </c>
      <c r="F212" s="118" t="s">
        <v>1138</v>
      </c>
      <c r="G212" s="364" t="s">
        <v>1139</v>
      </c>
      <c r="H212" s="114" t="s">
        <v>1137</v>
      </c>
      <c r="I212" s="168" t="s">
        <v>1140</v>
      </c>
    </row>
    <row r="213" spans="1:9" ht="15" hidden="1">
      <c r="A213" s="118" t="s">
        <v>3663</v>
      </c>
      <c r="B213" s="118" t="s">
        <v>1141</v>
      </c>
      <c r="C213" s="124" t="s">
        <v>3664</v>
      </c>
      <c r="D213" s="188">
        <v>208</v>
      </c>
      <c r="E213" s="182" t="s">
        <v>3663</v>
      </c>
      <c r="F213" s="118" t="s">
        <v>3664</v>
      </c>
      <c r="G213" s="364" t="s">
        <v>3665</v>
      </c>
      <c r="H213" s="114" t="s">
        <v>1142</v>
      </c>
      <c r="I213" s="168" t="s">
        <v>1143</v>
      </c>
    </row>
    <row r="214" spans="1:9" ht="15" hidden="1">
      <c r="A214" s="118" t="s">
        <v>1144</v>
      </c>
      <c r="B214" s="118" t="s">
        <v>362</v>
      </c>
      <c r="C214" s="124" t="s">
        <v>1146</v>
      </c>
      <c r="D214" s="188">
        <v>209</v>
      </c>
      <c r="E214" s="182" t="s">
        <v>1144</v>
      </c>
      <c r="F214" s="118" t="s">
        <v>1146</v>
      </c>
      <c r="G214" s="364" t="s">
        <v>1147</v>
      </c>
      <c r="H214" s="114" t="s">
        <v>1145</v>
      </c>
      <c r="I214" s="168" t="s">
        <v>1148</v>
      </c>
    </row>
    <row r="215" spans="1:9" ht="85.5" hidden="1">
      <c r="A215" s="118" t="s">
        <v>1149</v>
      </c>
      <c r="B215" s="118" t="s">
        <v>362</v>
      </c>
      <c r="C215" s="124" t="s">
        <v>1152</v>
      </c>
      <c r="D215" s="188">
        <v>210</v>
      </c>
      <c r="E215" s="182" t="s">
        <v>1151</v>
      </c>
      <c r="F215" s="118" t="s">
        <v>1152</v>
      </c>
      <c r="G215" s="364" t="s">
        <v>1153</v>
      </c>
      <c r="H215" s="115" t="s">
        <v>1150</v>
      </c>
      <c r="I215" s="168" t="s">
        <v>1154</v>
      </c>
    </row>
    <row r="216" spans="1:9" ht="28.5" hidden="1">
      <c r="A216" s="118" t="s">
        <v>1155</v>
      </c>
      <c r="B216" s="118" t="s">
        <v>1125</v>
      </c>
      <c r="C216" s="129" t="s">
        <v>1158</v>
      </c>
      <c r="D216" s="188">
        <v>211</v>
      </c>
      <c r="E216" s="183" t="s">
        <v>1157</v>
      </c>
      <c r="F216" s="118" t="s">
        <v>1158</v>
      </c>
      <c r="G216" s="366" t="s">
        <v>1159</v>
      </c>
      <c r="H216" s="118" t="s">
        <v>1156</v>
      </c>
      <c r="I216" s="168"/>
    </row>
    <row r="217" spans="1:9" ht="15" hidden="1">
      <c r="A217" s="118" t="s">
        <v>1160</v>
      </c>
      <c r="B217" s="118" t="s">
        <v>362</v>
      </c>
      <c r="C217" s="124" t="s">
        <v>1162</v>
      </c>
      <c r="D217" s="188">
        <v>212</v>
      </c>
      <c r="E217" s="182" t="s">
        <v>1160</v>
      </c>
      <c r="F217" s="118" t="s">
        <v>1162</v>
      </c>
      <c r="G217" s="364" t="s">
        <v>1163</v>
      </c>
      <c r="H217" s="114" t="s">
        <v>1161</v>
      </c>
      <c r="I217" s="168" t="s">
        <v>1164</v>
      </c>
    </row>
    <row r="218" spans="1:9" ht="15" hidden="1">
      <c r="A218" s="118" t="s">
        <v>199</v>
      </c>
      <c r="B218" s="118" t="s">
        <v>292</v>
      </c>
      <c r="C218" s="124" t="s">
        <v>1166</v>
      </c>
      <c r="D218" s="188">
        <v>213</v>
      </c>
      <c r="E218" s="182" t="s">
        <v>199</v>
      </c>
      <c r="F218" s="118" t="s">
        <v>1166</v>
      </c>
      <c r="G218" s="365" t="s">
        <v>1167</v>
      </c>
      <c r="H218" s="116" t="s">
        <v>1165</v>
      </c>
      <c r="I218" s="168" t="s">
        <v>1168</v>
      </c>
    </row>
    <row r="219" spans="1:9" ht="15" hidden="1">
      <c r="A219" s="118" t="s">
        <v>1169</v>
      </c>
      <c r="B219" s="118" t="s">
        <v>252</v>
      </c>
      <c r="C219" s="124" t="s">
        <v>1171</v>
      </c>
      <c r="D219" s="188">
        <v>214</v>
      </c>
      <c r="E219" s="182" t="s">
        <v>1169</v>
      </c>
      <c r="F219" s="118" t="s">
        <v>1171</v>
      </c>
      <c r="G219" s="364" t="s">
        <v>1172</v>
      </c>
      <c r="H219" s="115" t="s">
        <v>1170</v>
      </c>
      <c r="I219" s="168" t="s">
        <v>1173</v>
      </c>
    </row>
    <row r="220" spans="1:9" ht="15" hidden="1">
      <c r="A220" s="118" t="s">
        <v>1174</v>
      </c>
      <c r="B220" s="118" t="s">
        <v>362</v>
      </c>
      <c r="C220" s="124" t="s">
        <v>1176</v>
      </c>
      <c r="D220" s="188">
        <v>215</v>
      </c>
      <c r="E220" s="182" t="s">
        <v>1174</v>
      </c>
      <c r="F220" s="118" t="s">
        <v>1176</v>
      </c>
      <c r="G220" s="364" t="s">
        <v>1177</v>
      </c>
      <c r="H220" s="114" t="s">
        <v>1175</v>
      </c>
      <c r="I220" s="168" t="s">
        <v>1178</v>
      </c>
    </row>
    <row r="221" spans="1:9" ht="28.5" hidden="1">
      <c r="A221" s="118" t="s">
        <v>59</v>
      </c>
      <c r="B221" s="118" t="s">
        <v>420</v>
      </c>
      <c r="C221" s="124" t="s">
        <v>1180</v>
      </c>
      <c r="D221" s="188">
        <v>216</v>
      </c>
      <c r="E221" s="182" t="s">
        <v>59</v>
      </c>
      <c r="F221" s="118" t="s">
        <v>1180</v>
      </c>
      <c r="G221" s="364" t="s">
        <v>1181</v>
      </c>
      <c r="H221" s="114" t="s">
        <v>1179</v>
      </c>
      <c r="I221" s="168" t="s">
        <v>1182</v>
      </c>
    </row>
    <row r="222" spans="1:9" ht="15" hidden="1">
      <c r="A222" s="118" t="s">
        <v>141</v>
      </c>
      <c r="B222" s="118" t="s">
        <v>332</v>
      </c>
      <c r="C222" s="124" t="s">
        <v>1184</v>
      </c>
      <c r="D222" s="188">
        <v>217</v>
      </c>
      <c r="E222" s="182" t="s">
        <v>141</v>
      </c>
      <c r="F222" s="118" t="s">
        <v>1184</v>
      </c>
      <c r="G222" s="364" t="s">
        <v>1185</v>
      </c>
      <c r="H222" s="114" t="s">
        <v>1183</v>
      </c>
      <c r="I222" s="168" t="s">
        <v>1186</v>
      </c>
    </row>
    <row r="223" spans="1:9" ht="242.25" hidden="1">
      <c r="A223" s="118" t="s">
        <v>145</v>
      </c>
      <c r="B223" s="118" t="s">
        <v>332</v>
      </c>
      <c r="C223" s="124" t="s">
        <v>1189</v>
      </c>
      <c r="D223" s="188">
        <v>218</v>
      </c>
      <c r="E223" s="182" t="s">
        <v>1188</v>
      </c>
      <c r="F223" s="118" t="s">
        <v>1189</v>
      </c>
      <c r="G223" s="364" t="s">
        <v>1190</v>
      </c>
      <c r="H223" s="114" t="s">
        <v>1187</v>
      </c>
      <c r="I223" s="168" t="s">
        <v>1191</v>
      </c>
    </row>
    <row r="224" spans="1:9" ht="85.5" hidden="1">
      <c r="A224" s="118" t="s">
        <v>1192</v>
      </c>
      <c r="B224" s="118" t="s">
        <v>1193</v>
      </c>
      <c r="C224" s="124" t="s">
        <v>1195</v>
      </c>
      <c r="D224" s="188">
        <v>219</v>
      </c>
      <c r="E224" s="182" t="s">
        <v>1192</v>
      </c>
      <c r="F224" s="118" t="s">
        <v>1195</v>
      </c>
      <c r="G224" s="364" t="s">
        <v>1196</v>
      </c>
      <c r="H224" s="114" t="s">
        <v>1194</v>
      </c>
      <c r="I224" s="168" t="s">
        <v>1197</v>
      </c>
    </row>
    <row r="225" spans="1:9" ht="85.5" hidden="1">
      <c r="A225" s="118" t="s">
        <v>1198</v>
      </c>
      <c r="B225" s="118" t="s">
        <v>1199</v>
      </c>
      <c r="C225" s="124" t="s">
        <v>1202</v>
      </c>
      <c r="D225" s="188">
        <v>220</v>
      </c>
      <c r="E225" s="182" t="s">
        <v>1201</v>
      </c>
      <c r="F225" s="118" t="s">
        <v>1202</v>
      </c>
      <c r="G225" s="364" t="s">
        <v>1203</v>
      </c>
      <c r="H225" s="114" t="s">
        <v>1200</v>
      </c>
      <c r="I225" s="168" t="s">
        <v>1204</v>
      </c>
    </row>
    <row r="226" spans="1:9" ht="99.75" hidden="1">
      <c r="A226" s="118" t="s">
        <v>1205</v>
      </c>
      <c r="B226" s="118" t="s">
        <v>426</v>
      </c>
      <c r="C226" s="129" t="s">
        <v>1208</v>
      </c>
      <c r="D226" s="188">
        <v>221</v>
      </c>
      <c r="E226" s="182" t="s">
        <v>1207</v>
      </c>
      <c r="F226" s="113" t="s">
        <v>1208</v>
      </c>
      <c r="G226" s="367" t="s">
        <v>1209</v>
      </c>
      <c r="H226" s="113" t="s">
        <v>1206</v>
      </c>
      <c r="I226" s="168"/>
    </row>
    <row r="227" spans="1:9" ht="42.75" hidden="1">
      <c r="A227" s="118" t="s">
        <v>1210</v>
      </c>
      <c r="B227" s="118"/>
      <c r="C227" s="129" t="s">
        <v>1212</v>
      </c>
      <c r="D227" s="188">
        <v>222</v>
      </c>
      <c r="E227" s="182" t="s">
        <v>1210</v>
      </c>
      <c r="F227" s="118" t="s">
        <v>1212</v>
      </c>
      <c r="G227" s="366" t="s">
        <v>1213</v>
      </c>
      <c r="H227" s="118" t="s">
        <v>1211</v>
      </c>
      <c r="I227" s="168"/>
    </row>
    <row r="228" spans="1:9" ht="156.75" hidden="1">
      <c r="A228" s="118" t="s">
        <v>1214</v>
      </c>
      <c r="B228" s="118" t="s">
        <v>252</v>
      </c>
      <c r="C228" s="124" t="s">
        <v>1217</v>
      </c>
      <c r="D228" s="188">
        <v>223</v>
      </c>
      <c r="E228" s="182" t="s">
        <v>1216</v>
      </c>
      <c r="F228" s="118" t="s">
        <v>1217</v>
      </c>
      <c r="G228" s="364" t="s">
        <v>1218</v>
      </c>
      <c r="H228" s="114" t="s">
        <v>1215</v>
      </c>
      <c r="I228" s="168" t="s">
        <v>1219</v>
      </c>
    </row>
    <row r="229" spans="1:9" ht="171" hidden="1">
      <c r="A229" s="118" t="s">
        <v>1220</v>
      </c>
      <c r="B229" s="118" t="s">
        <v>252</v>
      </c>
      <c r="C229" s="124" t="s">
        <v>1223</v>
      </c>
      <c r="D229" s="188">
        <v>224</v>
      </c>
      <c r="E229" s="182" t="s">
        <v>1222</v>
      </c>
      <c r="F229" s="118" t="s">
        <v>1223</v>
      </c>
      <c r="G229" s="364" t="s">
        <v>1224</v>
      </c>
      <c r="H229" s="114" t="s">
        <v>1221</v>
      </c>
      <c r="I229" s="168" t="s">
        <v>1225</v>
      </c>
    </row>
    <row r="230" spans="1:9" ht="85.5" hidden="1">
      <c r="A230" s="118" t="s">
        <v>225</v>
      </c>
      <c r="B230" s="118" t="s">
        <v>352</v>
      </c>
      <c r="C230" s="124" t="s">
        <v>1228</v>
      </c>
      <c r="D230" s="188">
        <v>225</v>
      </c>
      <c r="E230" s="182" t="s">
        <v>1227</v>
      </c>
      <c r="F230" s="118" t="s">
        <v>1228</v>
      </c>
      <c r="G230" s="364" t="s">
        <v>1229</v>
      </c>
      <c r="H230" s="114" t="s">
        <v>1226</v>
      </c>
      <c r="I230" s="168" t="s">
        <v>1230</v>
      </c>
    </row>
    <row r="231" spans="1:9" ht="71.25" hidden="1">
      <c r="A231" s="118" t="s">
        <v>69</v>
      </c>
      <c r="B231" s="118"/>
      <c r="C231" s="129" t="s">
        <v>1232</v>
      </c>
      <c r="D231" s="188">
        <v>226</v>
      </c>
      <c r="E231" s="182" t="s">
        <v>69</v>
      </c>
      <c r="F231" s="118" t="s">
        <v>1232</v>
      </c>
      <c r="G231" s="366" t="s">
        <v>1233</v>
      </c>
      <c r="H231" s="118" t="s">
        <v>1231</v>
      </c>
      <c r="I231" s="168"/>
    </row>
    <row r="232" spans="1:9" ht="42.75" hidden="1">
      <c r="A232" s="118" t="s">
        <v>1234</v>
      </c>
      <c r="B232" s="118" t="s">
        <v>420</v>
      </c>
      <c r="C232" s="124" t="s">
        <v>1236</v>
      </c>
      <c r="D232" s="188">
        <v>227</v>
      </c>
      <c r="E232" s="182" t="s">
        <v>1234</v>
      </c>
      <c r="F232" s="118" t="s">
        <v>1236</v>
      </c>
      <c r="G232" s="364" t="s">
        <v>1233</v>
      </c>
      <c r="H232" s="114" t="s">
        <v>1235</v>
      </c>
      <c r="I232" s="168" t="s">
        <v>1237</v>
      </c>
    </row>
    <row r="233" spans="1:9" ht="57" hidden="1">
      <c r="A233" s="118" t="s">
        <v>67</v>
      </c>
      <c r="B233" s="118"/>
      <c r="C233" s="129" t="s">
        <v>1239</v>
      </c>
      <c r="D233" s="188">
        <v>228</v>
      </c>
      <c r="E233" s="184" t="s">
        <v>67</v>
      </c>
      <c r="F233" s="118" t="s">
        <v>1239</v>
      </c>
      <c r="G233" s="366" t="s">
        <v>1240</v>
      </c>
      <c r="H233" s="118" t="s">
        <v>1238</v>
      </c>
      <c r="I233" s="168"/>
    </row>
    <row r="234" spans="1:9" ht="28.5" hidden="1">
      <c r="A234" s="118" t="s">
        <v>1241</v>
      </c>
      <c r="B234" s="118" t="s">
        <v>426</v>
      </c>
      <c r="C234" s="129" t="s">
        <v>1243</v>
      </c>
      <c r="D234" s="188">
        <v>229</v>
      </c>
      <c r="E234" s="182" t="s">
        <v>1241</v>
      </c>
      <c r="F234" s="113" t="s">
        <v>1243</v>
      </c>
      <c r="G234" s="367" t="s">
        <v>1244</v>
      </c>
      <c r="H234" s="113" t="s">
        <v>1242</v>
      </c>
      <c r="I234" s="168"/>
    </row>
    <row r="235" spans="1:9" ht="57" hidden="1">
      <c r="A235" s="118" t="s">
        <v>39</v>
      </c>
      <c r="B235" s="118" t="s">
        <v>257</v>
      </c>
      <c r="C235" s="124" t="s">
        <v>1246</v>
      </c>
      <c r="D235" s="188">
        <v>230</v>
      </c>
      <c r="E235" s="182" t="s">
        <v>38</v>
      </c>
      <c r="F235" s="118" t="s">
        <v>1246</v>
      </c>
      <c r="G235" s="364" t="s">
        <v>1247</v>
      </c>
      <c r="H235" s="114" t="s">
        <v>1245</v>
      </c>
      <c r="I235" s="168" t="s">
        <v>1248</v>
      </c>
    </row>
    <row r="236" spans="1:9" ht="42.75" hidden="1">
      <c r="A236" s="118" t="s">
        <v>68</v>
      </c>
      <c r="B236" s="118" t="s">
        <v>420</v>
      </c>
      <c r="C236" s="124" t="s">
        <v>1250</v>
      </c>
      <c r="D236" s="188">
        <v>231</v>
      </c>
      <c r="E236" s="182" t="s">
        <v>68</v>
      </c>
      <c r="F236" s="118" t="s">
        <v>1250</v>
      </c>
      <c r="G236" s="364" t="s">
        <v>1251</v>
      </c>
      <c r="H236" s="114" t="s">
        <v>1249</v>
      </c>
      <c r="I236" s="168" t="s">
        <v>1252</v>
      </c>
    </row>
    <row r="237" spans="1:9" ht="28.5" hidden="1">
      <c r="A237" s="118" t="s">
        <v>1253</v>
      </c>
      <c r="B237" s="118" t="s">
        <v>252</v>
      </c>
      <c r="C237" s="124" t="s">
        <v>1255</v>
      </c>
      <c r="D237" s="188">
        <v>232</v>
      </c>
      <c r="E237" s="182" t="s">
        <v>1253</v>
      </c>
      <c r="F237" s="118" t="s">
        <v>1255</v>
      </c>
      <c r="G237" s="364" t="s">
        <v>1256</v>
      </c>
      <c r="H237" s="114" t="s">
        <v>1254</v>
      </c>
      <c r="I237" s="168" t="s">
        <v>1257</v>
      </c>
    </row>
    <row r="238" spans="1:9" ht="28.5" hidden="1">
      <c r="A238" s="118" t="s">
        <v>1258</v>
      </c>
      <c r="B238" s="118" t="s">
        <v>252</v>
      </c>
      <c r="C238" s="124" t="s">
        <v>1260</v>
      </c>
      <c r="D238" s="188">
        <v>233</v>
      </c>
      <c r="E238" s="182" t="s">
        <v>1258</v>
      </c>
      <c r="F238" s="118" t="s">
        <v>1260</v>
      </c>
      <c r="G238" s="364" t="s">
        <v>1261</v>
      </c>
      <c r="H238" s="114" t="s">
        <v>1259</v>
      </c>
      <c r="I238" s="168" t="s">
        <v>1262</v>
      </c>
    </row>
    <row r="239" spans="1:9" ht="15" hidden="1">
      <c r="A239" s="118" t="s">
        <v>1263</v>
      </c>
      <c r="B239" s="118"/>
      <c r="C239" s="129" t="s">
        <v>1265</v>
      </c>
      <c r="D239" s="188">
        <v>234</v>
      </c>
      <c r="E239" s="182" t="s">
        <v>1263</v>
      </c>
      <c r="F239" s="118" t="s">
        <v>1265</v>
      </c>
      <c r="G239" s="366" t="s">
        <v>1266</v>
      </c>
      <c r="H239" s="118" t="s">
        <v>1264</v>
      </c>
      <c r="I239" s="168"/>
    </row>
    <row r="240" spans="1:9" ht="15" hidden="1">
      <c r="A240" s="118" t="s">
        <v>1267</v>
      </c>
      <c r="B240" s="118" t="s">
        <v>362</v>
      </c>
      <c r="C240" s="124" t="s">
        <v>1269</v>
      </c>
      <c r="D240" s="188">
        <v>235</v>
      </c>
      <c r="E240" s="182" t="s">
        <v>1267</v>
      </c>
      <c r="F240" s="118" t="s">
        <v>1269</v>
      </c>
      <c r="G240" s="364" t="s">
        <v>1270</v>
      </c>
      <c r="H240" s="114" t="s">
        <v>1268</v>
      </c>
      <c r="I240" s="168" t="s">
        <v>1271</v>
      </c>
    </row>
    <row r="241" spans="1:9" ht="28.5" hidden="1">
      <c r="A241" s="118" t="s">
        <v>16</v>
      </c>
      <c r="B241" s="118" t="s">
        <v>257</v>
      </c>
      <c r="C241" s="124" t="s">
        <v>1273</v>
      </c>
      <c r="D241" s="188">
        <v>236</v>
      </c>
      <c r="E241" s="182" t="s">
        <v>16</v>
      </c>
      <c r="F241" s="118" t="s">
        <v>1273</v>
      </c>
      <c r="G241" s="364" t="s">
        <v>1274</v>
      </c>
      <c r="H241" s="114" t="s">
        <v>1272</v>
      </c>
      <c r="I241" s="168" t="s">
        <v>1275</v>
      </c>
    </row>
    <row r="242" spans="1:9" ht="15" hidden="1">
      <c r="A242" s="118" t="s">
        <v>144</v>
      </c>
      <c r="B242" s="118" t="s">
        <v>332</v>
      </c>
      <c r="C242" s="124" t="s">
        <v>1277</v>
      </c>
      <c r="D242" s="188">
        <v>237</v>
      </c>
      <c r="E242" s="182" t="s">
        <v>144</v>
      </c>
      <c r="F242" s="118" t="s">
        <v>1277</v>
      </c>
      <c r="G242" s="364" t="s">
        <v>1278</v>
      </c>
      <c r="H242" s="114" t="s">
        <v>1276</v>
      </c>
      <c r="I242" s="168" t="s">
        <v>1279</v>
      </c>
    </row>
    <row r="243" spans="1:9" ht="171" hidden="1">
      <c r="A243" s="118" t="s">
        <v>4</v>
      </c>
      <c r="B243" s="118" t="s">
        <v>740</v>
      </c>
      <c r="C243" s="124" t="s">
        <v>1281</v>
      </c>
      <c r="D243" s="188">
        <v>238</v>
      </c>
      <c r="E243" s="182" t="s">
        <v>5</v>
      </c>
      <c r="F243" s="118" t="s">
        <v>1281</v>
      </c>
      <c r="G243" s="364" t="s">
        <v>1282</v>
      </c>
      <c r="H243" s="114" t="s">
        <v>1280</v>
      </c>
      <c r="I243" s="168" t="s">
        <v>1283</v>
      </c>
    </row>
    <row r="244" spans="1:9" ht="28.5" hidden="1">
      <c r="A244" s="118" t="s">
        <v>1284</v>
      </c>
      <c r="B244" s="118" t="s">
        <v>362</v>
      </c>
      <c r="C244" s="124" t="s">
        <v>1286</v>
      </c>
      <c r="D244" s="188">
        <v>239</v>
      </c>
      <c r="E244" s="182" t="s">
        <v>1284</v>
      </c>
      <c r="F244" s="118" t="s">
        <v>1286</v>
      </c>
      <c r="G244" s="364" t="s">
        <v>1287</v>
      </c>
      <c r="H244" s="114" t="s">
        <v>1285</v>
      </c>
      <c r="I244" s="168" t="s">
        <v>1288</v>
      </c>
    </row>
    <row r="245" spans="1:9" ht="15" hidden="1">
      <c r="A245" s="118" t="s">
        <v>1289</v>
      </c>
      <c r="B245" s="118" t="s">
        <v>426</v>
      </c>
      <c r="C245" s="129" t="s">
        <v>1291</v>
      </c>
      <c r="D245" s="188">
        <v>240</v>
      </c>
      <c r="E245" s="182" t="s">
        <v>1289</v>
      </c>
      <c r="F245" s="113" t="s">
        <v>1291</v>
      </c>
      <c r="G245" s="367" t="s">
        <v>1292</v>
      </c>
      <c r="H245" s="113" t="s">
        <v>1290</v>
      </c>
      <c r="I245" s="168"/>
    </row>
    <row r="246" spans="1:9" ht="15" hidden="1">
      <c r="A246" s="118" t="s">
        <v>22</v>
      </c>
      <c r="B246" s="118" t="s">
        <v>257</v>
      </c>
      <c r="C246" s="124" t="s">
        <v>1294</v>
      </c>
      <c r="D246" s="188">
        <v>241</v>
      </c>
      <c r="E246" s="182" t="s">
        <v>22</v>
      </c>
      <c r="F246" s="118" t="s">
        <v>1294</v>
      </c>
      <c r="G246" s="364" t="s">
        <v>1295</v>
      </c>
      <c r="H246" s="114" t="s">
        <v>1293</v>
      </c>
      <c r="I246" s="168" t="s">
        <v>1296</v>
      </c>
    </row>
    <row r="247" spans="1:9" ht="28.5" hidden="1">
      <c r="A247" s="118" t="s">
        <v>1297</v>
      </c>
      <c r="B247" s="118" t="s">
        <v>262</v>
      </c>
      <c r="C247" s="124" t="s">
        <v>1299</v>
      </c>
      <c r="D247" s="188">
        <v>242</v>
      </c>
      <c r="E247" s="182" t="s">
        <v>1297</v>
      </c>
      <c r="F247" s="118" t="s">
        <v>1299</v>
      </c>
      <c r="G247" s="364" t="s">
        <v>1300</v>
      </c>
      <c r="H247" s="114" t="s">
        <v>1298</v>
      </c>
      <c r="I247" s="168" t="s">
        <v>1301</v>
      </c>
    </row>
    <row r="248" spans="1:9" ht="15" hidden="1">
      <c r="A248" s="118" t="s">
        <v>1302</v>
      </c>
      <c r="B248" s="118"/>
      <c r="C248" s="129" t="s">
        <v>1304</v>
      </c>
      <c r="D248" s="188">
        <v>243</v>
      </c>
      <c r="E248" s="182" t="s">
        <v>1302</v>
      </c>
      <c r="F248" s="118" t="s">
        <v>1304</v>
      </c>
      <c r="G248" s="366" t="s">
        <v>1305</v>
      </c>
      <c r="H248" s="118" t="s">
        <v>1303</v>
      </c>
      <c r="I248" s="168"/>
    </row>
    <row r="249" spans="1:9" ht="15" hidden="1">
      <c r="A249" s="118" t="s">
        <v>0</v>
      </c>
      <c r="B249" s="118" t="s">
        <v>740</v>
      </c>
      <c r="C249" s="124" t="s">
        <v>1307</v>
      </c>
      <c r="D249" s="188">
        <v>244</v>
      </c>
      <c r="E249" s="182" t="s">
        <v>0</v>
      </c>
      <c r="F249" s="118" t="s">
        <v>1307</v>
      </c>
      <c r="G249" s="364" t="s">
        <v>1308</v>
      </c>
      <c r="H249" s="114" t="s">
        <v>1306</v>
      </c>
      <c r="I249" s="168" t="s">
        <v>1309</v>
      </c>
    </row>
    <row r="250" spans="1:9" ht="15" hidden="1">
      <c r="A250" s="118" t="s">
        <v>85</v>
      </c>
      <c r="B250" s="118"/>
      <c r="C250" s="129" t="s">
        <v>1311</v>
      </c>
      <c r="D250" s="188">
        <v>245</v>
      </c>
      <c r="E250" s="182" t="s">
        <v>85</v>
      </c>
      <c r="F250" s="118" t="s">
        <v>1311</v>
      </c>
      <c r="G250" s="366" t="s">
        <v>1312</v>
      </c>
      <c r="H250" s="118" t="s">
        <v>1310</v>
      </c>
      <c r="I250" s="168"/>
    </row>
    <row r="251" spans="1:9" ht="15" hidden="1">
      <c r="A251" s="118" t="s">
        <v>1313</v>
      </c>
      <c r="B251" s="118" t="s">
        <v>362</v>
      </c>
      <c r="C251" s="124" t="s">
        <v>1315</v>
      </c>
      <c r="D251" s="188">
        <v>246</v>
      </c>
      <c r="E251" s="182" t="s">
        <v>1313</v>
      </c>
      <c r="F251" s="118" t="s">
        <v>1315</v>
      </c>
      <c r="G251" s="364" t="s">
        <v>1316</v>
      </c>
      <c r="H251" s="114" t="s">
        <v>1314</v>
      </c>
      <c r="I251" s="168" t="s">
        <v>935</v>
      </c>
    </row>
    <row r="252" spans="1:9" ht="15" hidden="1">
      <c r="A252" s="118" t="s">
        <v>218</v>
      </c>
      <c r="B252" s="118" t="s">
        <v>292</v>
      </c>
      <c r="C252" s="124" t="s">
        <v>1318</v>
      </c>
      <c r="D252" s="188">
        <v>247</v>
      </c>
      <c r="E252" s="182" t="s">
        <v>218</v>
      </c>
      <c r="F252" s="118" t="s">
        <v>1318</v>
      </c>
      <c r="G252" s="364" t="s">
        <v>1319</v>
      </c>
      <c r="H252" s="114" t="s">
        <v>1317</v>
      </c>
      <c r="I252" s="168" t="s">
        <v>1320</v>
      </c>
    </row>
    <row r="253" spans="1:9" ht="15" hidden="1">
      <c r="A253" s="118" t="s">
        <v>1321</v>
      </c>
      <c r="B253" s="118" t="s">
        <v>426</v>
      </c>
      <c r="C253" s="129" t="s">
        <v>1323</v>
      </c>
      <c r="D253" s="188">
        <v>248</v>
      </c>
      <c r="E253" s="182" t="s">
        <v>1321</v>
      </c>
      <c r="F253" s="113" t="s">
        <v>1323</v>
      </c>
      <c r="G253" s="367" t="s">
        <v>1324</v>
      </c>
      <c r="H253" s="113" t="s">
        <v>1322</v>
      </c>
      <c r="I253" s="168"/>
    </row>
    <row r="254" spans="1:9" ht="42.75" hidden="1">
      <c r="A254" s="118" t="s">
        <v>1325</v>
      </c>
      <c r="B254" s="118" t="s">
        <v>426</v>
      </c>
      <c r="C254" s="129" t="s">
        <v>1327</v>
      </c>
      <c r="D254" s="188">
        <v>249</v>
      </c>
      <c r="E254" s="182" t="s">
        <v>1325</v>
      </c>
      <c r="F254" s="118" t="s">
        <v>1327</v>
      </c>
      <c r="G254" s="366" t="s">
        <v>1328</v>
      </c>
      <c r="H254" s="118" t="s">
        <v>1326</v>
      </c>
      <c r="I254" s="168"/>
    </row>
    <row r="255" spans="1:9" ht="28.5" hidden="1">
      <c r="A255" s="118" t="s">
        <v>15</v>
      </c>
      <c r="B255" s="118" t="s">
        <v>1329</v>
      </c>
      <c r="C255" s="129" t="s">
        <v>1331</v>
      </c>
      <c r="D255" s="188">
        <v>250</v>
      </c>
      <c r="E255" s="182" t="s">
        <v>15</v>
      </c>
      <c r="F255" s="118" t="s">
        <v>1331</v>
      </c>
      <c r="G255" s="366" t="s">
        <v>1332</v>
      </c>
      <c r="H255" s="118" t="s">
        <v>1330</v>
      </c>
      <c r="I255" s="168" t="s">
        <v>1333</v>
      </c>
    </row>
    <row r="256" spans="1:9" ht="15" hidden="1">
      <c r="A256" s="118" t="s">
        <v>1334</v>
      </c>
      <c r="B256" s="118"/>
      <c r="C256" s="129" t="s">
        <v>1336</v>
      </c>
      <c r="D256" s="188">
        <v>251</v>
      </c>
      <c r="E256" s="182" t="s">
        <v>1334</v>
      </c>
      <c r="F256" s="118" t="s">
        <v>1336</v>
      </c>
      <c r="G256" s="366" t="s">
        <v>1337</v>
      </c>
      <c r="H256" s="118" t="s">
        <v>1335</v>
      </c>
      <c r="I256" s="168"/>
    </row>
    <row r="257" spans="1:9" ht="15" hidden="1">
      <c r="A257" s="118" t="s">
        <v>1338</v>
      </c>
      <c r="B257" s="118" t="s">
        <v>362</v>
      </c>
      <c r="C257" s="124" t="s">
        <v>1340</v>
      </c>
      <c r="D257" s="188">
        <v>252</v>
      </c>
      <c r="E257" s="182" t="s">
        <v>1338</v>
      </c>
      <c r="F257" s="118" t="s">
        <v>1340</v>
      </c>
      <c r="G257" s="364" t="s">
        <v>1341</v>
      </c>
      <c r="H257" s="114" t="s">
        <v>1339</v>
      </c>
      <c r="I257" s="168" t="s">
        <v>1342</v>
      </c>
    </row>
    <row r="258" spans="1:9" ht="28.5" hidden="1">
      <c r="A258" s="118" t="s">
        <v>1343</v>
      </c>
      <c r="B258" s="118"/>
      <c r="C258" s="129" t="s">
        <v>1345</v>
      </c>
      <c r="D258" s="188">
        <v>253</v>
      </c>
      <c r="E258" s="182" t="s">
        <v>1343</v>
      </c>
      <c r="F258" s="118" t="s">
        <v>1345</v>
      </c>
      <c r="G258" s="366" t="s">
        <v>1346</v>
      </c>
      <c r="H258" s="118" t="s">
        <v>1344</v>
      </c>
      <c r="I258" s="168"/>
    </row>
    <row r="259" spans="1:9" ht="42.75" hidden="1">
      <c r="A259" s="118" t="s">
        <v>1347</v>
      </c>
      <c r="B259" s="118"/>
      <c r="C259" s="129" t="s">
        <v>1349</v>
      </c>
      <c r="D259" s="188">
        <v>254</v>
      </c>
      <c r="E259" s="182" t="s">
        <v>1347</v>
      </c>
      <c r="F259" s="118" t="s">
        <v>1349</v>
      </c>
      <c r="G259" s="366" t="s">
        <v>1350</v>
      </c>
      <c r="H259" s="118" t="s">
        <v>1348</v>
      </c>
      <c r="I259" s="168"/>
    </row>
    <row r="260" spans="1:9" ht="15" hidden="1">
      <c r="A260" s="118" t="s">
        <v>1351</v>
      </c>
      <c r="B260" s="118"/>
      <c r="C260" s="129" t="s">
        <v>1353</v>
      </c>
      <c r="D260" s="188">
        <v>255</v>
      </c>
      <c r="E260" s="182" t="s">
        <v>1351</v>
      </c>
      <c r="F260" s="118" t="s">
        <v>1353</v>
      </c>
      <c r="G260" s="366" t="s">
        <v>1354</v>
      </c>
      <c r="H260" s="118" t="s">
        <v>1352</v>
      </c>
      <c r="I260" s="168"/>
    </row>
    <row r="261" spans="1:9" ht="15" hidden="1">
      <c r="A261" s="118" t="s">
        <v>1355</v>
      </c>
      <c r="B261" s="118" t="s">
        <v>362</v>
      </c>
      <c r="C261" s="124" t="s">
        <v>1356</v>
      </c>
      <c r="D261" s="188">
        <v>256</v>
      </c>
      <c r="E261" s="182" t="s">
        <v>1355</v>
      </c>
      <c r="F261" s="118" t="s">
        <v>1356</v>
      </c>
      <c r="G261" s="364" t="s">
        <v>1357</v>
      </c>
      <c r="H261" s="114" t="s">
        <v>48</v>
      </c>
      <c r="I261" s="168" t="s">
        <v>1358</v>
      </c>
    </row>
    <row r="262" spans="1:9" ht="114" hidden="1">
      <c r="A262" s="118" t="s">
        <v>1359</v>
      </c>
      <c r="B262" s="118" t="s">
        <v>426</v>
      </c>
      <c r="C262" s="129" t="s">
        <v>1362</v>
      </c>
      <c r="D262" s="188">
        <v>257</v>
      </c>
      <c r="E262" s="182" t="s">
        <v>1361</v>
      </c>
      <c r="F262" s="118" t="s">
        <v>1362</v>
      </c>
      <c r="G262" s="366" t="s">
        <v>1363</v>
      </c>
      <c r="H262" s="118" t="s">
        <v>1360</v>
      </c>
      <c r="I262" s="168"/>
    </row>
    <row r="263" spans="1:9" ht="15" hidden="1">
      <c r="A263" s="118" t="s">
        <v>1364</v>
      </c>
      <c r="B263" s="118" t="s">
        <v>252</v>
      </c>
      <c r="C263" s="124" t="s">
        <v>1366</v>
      </c>
      <c r="D263" s="188">
        <v>258</v>
      </c>
      <c r="E263" s="182" t="s">
        <v>1364</v>
      </c>
      <c r="F263" s="118" t="s">
        <v>1366</v>
      </c>
      <c r="G263" s="364" t="s">
        <v>1367</v>
      </c>
      <c r="H263" s="114" t="s">
        <v>1365</v>
      </c>
      <c r="I263" s="168" t="s">
        <v>1368</v>
      </c>
    </row>
    <row r="264" spans="1:9" ht="15" hidden="1">
      <c r="A264" s="118" t="s">
        <v>1369</v>
      </c>
      <c r="B264" s="118" t="s">
        <v>252</v>
      </c>
      <c r="C264" s="124" t="s">
        <v>1371</v>
      </c>
      <c r="D264" s="188">
        <v>259</v>
      </c>
      <c r="E264" s="182" t="s">
        <v>1369</v>
      </c>
      <c r="F264" s="118" t="s">
        <v>1371</v>
      </c>
      <c r="G264" s="364" t="s">
        <v>1372</v>
      </c>
      <c r="H264" s="114" t="s">
        <v>1370</v>
      </c>
      <c r="I264" s="168" t="s">
        <v>1373</v>
      </c>
    </row>
    <row r="265" spans="1:9" ht="15" hidden="1">
      <c r="A265" s="118" t="s">
        <v>11</v>
      </c>
      <c r="B265" s="118" t="s">
        <v>740</v>
      </c>
      <c r="C265" s="124" t="s">
        <v>1375</v>
      </c>
      <c r="D265" s="188">
        <v>260</v>
      </c>
      <c r="E265" s="182" t="s">
        <v>11</v>
      </c>
      <c r="F265" s="118" t="s">
        <v>1375</v>
      </c>
      <c r="G265" s="364" t="s">
        <v>1376</v>
      </c>
      <c r="H265" s="114" t="s">
        <v>1374</v>
      </c>
      <c r="I265" s="168" t="s">
        <v>1377</v>
      </c>
    </row>
    <row r="266" spans="1:9" ht="28.5" hidden="1">
      <c r="A266" s="118" t="s">
        <v>1378</v>
      </c>
      <c r="B266" s="118"/>
      <c r="C266" s="129" t="s">
        <v>1380</v>
      </c>
      <c r="D266" s="188">
        <v>261</v>
      </c>
      <c r="E266" s="182" t="s">
        <v>1378</v>
      </c>
      <c r="F266" s="118" t="s">
        <v>1380</v>
      </c>
      <c r="G266" s="366" t="s">
        <v>1381</v>
      </c>
      <c r="H266" s="118" t="s">
        <v>1379</v>
      </c>
      <c r="I266" s="168"/>
    </row>
    <row r="267" spans="1:9" ht="15" hidden="1">
      <c r="A267" s="118" t="s">
        <v>1382</v>
      </c>
      <c r="B267" s="118" t="s">
        <v>362</v>
      </c>
      <c r="C267" s="124" t="s">
        <v>1384</v>
      </c>
      <c r="D267" s="188">
        <v>262</v>
      </c>
      <c r="E267" s="182" t="s">
        <v>1382</v>
      </c>
      <c r="F267" s="118" t="s">
        <v>1384</v>
      </c>
      <c r="G267" s="364" t="s">
        <v>1385</v>
      </c>
      <c r="H267" s="114" t="s">
        <v>1383</v>
      </c>
      <c r="I267" s="168" t="s">
        <v>1386</v>
      </c>
    </row>
    <row r="268" spans="1:9" ht="15" hidden="1">
      <c r="A268" s="118" t="s">
        <v>143</v>
      </c>
      <c r="B268" s="118" t="s">
        <v>332</v>
      </c>
      <c r="C268" s="124" t="s">
        <v>1388</v>
      </c>
      <c r="D268" s="188">
        <v>263</v>
      </c>
      <c r="E268" s="182" t="s">
        <v>143</v>
      </c>
      <c r="F268" s="118" t="s">
        <v>1388</v>
      </c>
      <c r="G268" s="364" t="s">
        <v>1389</v>
      </c>
      <c r="H268" s="114" t="s">
        <v>1387</v>
      </c>
      <c r="I268" s="168" t="s">
        <v>1390</v>
      </c>
    </row>
    <row r="269" spans="1:9" ht="128.25" hidden="1">
      <c r="A269" s="118" t="s">
        <v>147</v>
      </c>
      <c r="B269" s="118" t="s">
        <v>332</v>
      </c>
      <c r="C269" s="124" t="s">
        <v>1393</v>
      </c>
      <c r="D269" s="188">
        <v>264</v>
      </c>
      <c r="E269" s="182" t="s">
        <v>1392</v>
      </c>
      <c r="F269" s="118" t="s">
        <v>1393</v>
      </c>
      <c r="G269" s="364" t="s">
        <v>1394</v>
      </c>
      <c r="H269" s="114" t="s">
        <v>1391</v>
      </c>
      <c r="I269" s="168" t="s">
        <v>1395</v>
      </c>
    </row>
    <row r="270" spans="1:9" ht="15" hidden="1">
      <c r="A270" s="118" t="s">
        <v>1396</v>
      </c>
      <c r="B270" s="118" t="s">
        <v>362</v>
      </c>
      <c r="C270" s="124" t="s">
        <v>1398</v>
      </c>
      <c r="D270" s="188">
        <v>265</v>
      </c>
      <c r="E270" s="182" t="s">
        <v>1396</v>
      </c>
      <c r="F270" s="118" t="s">
        <v>1398</v>
      </c>
      <c r="G270" s="364" t="s">
        <v>1399</v>
      </c>
      <c r="H270" s="114" t="s">
        <v>1397</v>
      </c>
      <c r="I270" s="168" t="s">
        <v>1400</v>
      </c>
    </row>
    <row r="271" spans="1:9" ht="15" hidden="1">
      <c r="A271" s="118" t="s">
        <v>49</v>
      </c>
      <c r="B271" s="118" t="s">
        <v>420</v>
      </c>
      <c r="C271" s="124" t="s">
        <v>1402</v>
      </c>
      <c r="D271" s="188">
        <v>266</v>
      </c>
      <c r="E271" s="182" t="s">
        <v>49</v>
      </c>
      <c r="F271" s="118" t="s">
        <v>1402</v>
      </c>
      <c r="G271" s="364" t="s">
        <v>1403</v>
      </c>
      <c r="H271" s="114" t="s">
        <v>1401</v>
      </c>
      <c r="I271" s="168" t="s">
        <v>1404</v>
      </c>
    </row>
    <row r="272" spans="1:9" ht="28.5" hidden="1">
      <c r="A272" s="118" t="s">
        <v>204</v>
      </c>
      <c r="B272" s="118" t="s">
        <v>292</v>
      </c>
      <c r="C272" s="124" t="s">
        <v>1406</v>
      </c>
      <c r="D272" s="188">
        <v>267</v>
      </c>
      <c r="E272" s="182" t="s">
        <v>204</v>
      </c>
      <c r="F272" s="118" t="s">
        <v>1406</v>
      </c>
      <c r="G272" s="364" t="s">
        <v>1407</v>
      </c>
      <c r="H272" s="114" t="s">
        <v>1405</v>
      </c>
      <c r="I272" s="168" t="s">
        <v>1408</v>
      </c>
    </row>
    <row r="273" spans="1:9" ht="15" hidden="1">
      <c r="A273" s="118" t="s">
        <v>1409</v>
      </c>
      <c r="B273" s="118"/>
      <c r="C273" s="129" t="s">
        <v>1411</v>
      </c>
      <c r="D273" s="188">
        <v>268</v>
      </c>
      <c r="E273" s="182" t="s">
        <v>1409</v>
      </c>
      <c r="F273" s="118" t="s">
        <v>1411</v>
      </c>
      <c r="G273" s="366" t="s">
        <v>1412</v>
      </c>
      <c r="H273" s="118" t="s">
        <v>1410</v>
      </c>
      <c r="I273" s="168"/>
    </row>
    <row r="274" spans="1:9" ht="15" hidden="1">
      <c r="A274" s="118" t="s">
        <v>188</v>
      </c>
      <c r="B274" s="118" t="s">
        <v>292</v>
      </c>
      <c r="C274" s="124" t="s">
        <v>1414</v>
      </c>
      <c r="D274" s="188">
        <v>269</v>
      </c>
      <c r="E274" s="182" t="s">
        <v>188</v>
      </c>
      <c r="F274" s="118" t="s">
        <v>1414</v>
      </c>
      <c r="G274" s="364" t="s">
        <v>1415</v>
      </c>
      <c r="H274" s="114" t="s">
        <v>1413</v>
      </c>
      <c r="I274" s="168" t="s">
        <v>1416</v>
      </c>
    </row>
    <row r="275" spans="1:9" ht="42.75" hidden="1">
      <c r="A275" s="118" t="s">
        <v>1417</v>
      </c>
      <c r="B275" s="118" t="s">
        <v>426</v>
      </c>
      <c r="C275" s="129" t="s">
        <v>1419</v>
      </c>
      <c r="D275" s="188">
        <v>270</v>
      </c>
      <c r="E275" s="182" t="s">
        <v>1417</v>
      </c>
      <c r="F275" s="118" t="s">
        <v>1419</v>
      </c>
      <c r="G275" s="366" t="s">
        <v>1420</v>
      </c>
      <c r="H275" s="118" t="s">
        <v>1418</v>
      </c>
      <c r="I275" s="168"/>
    </row>
    <row r="276" spans="1:9" ht="15" hidden="1">
      <c r="A276" s="118" t="s">
        <v>121</v>
      </c>
      <c r="B276" s="118" t="s">
        <v>332</v>
      </c>
      <c r="C276" s="127" t="s">
        <v>1422</v>
      </c>
      <c r="D276" s="188">
        <v>271</v>
      </c>
      <c r="E276" s="182" t="s">
        <v>121</v>
      </c>
      <c r="F276" s="121" t="s">
        <v>1422</v>
      </c>
      <c r="G276" s="364" t="s">
        <v>1423</v>
      </c>
      <c r="H276" s="114" t="s">
        <v>1421</v>
      </c>
      <c r="I276" s="168" t="s">
        <v>1424</v>
      </c>
    </row>
    <row r="277" spans="1:9" ht="28.5" hidden="1">
      <c r="A277" s="118" t="s">
        <v>1425</v>
      </c>
      <c r="B277" s="118" t="s">
        <v>262</v>
      </c>
      <c r="C277" s="124" t="s">
        <v>1427</v>
      </c>
      <c r="D277" s="188">
        <v>272</v>
      </c>
      <c r="E277" s="182" t="s">
        <v>1425</v>
      </c>
      <c r="F277" s="118" t="s">
        <v>1427</v>
      </c>
      <c r="G277" s="364" t="s">
        <v>1428</v>
      </c>
      <c r="H277" s="114" t="s">
        <v>1426</v>
      </c>
      <c r="I277" s="168" t="s">
        <v>1429</v>
      </c>
    </row>
    <row r="278" spans="1:9" ht="15" hidden="1">
      <c r="A278" s="118" t="s">
        <v>200</v>
      </c>
      <c r="B278" s="118" t="s">
        <v>292</v>
      </c>
      <c r="C278" s="124" t="s">
        <v>1431</v>
      </c>
      <c r="D278" s="188">
        <v>273</v>
      </c>
      <c r="E278" s="182" t="s">
        <v>200</v>
      </c>
      <c r="F278" s="118" t="s">
        <v>1431</v>
      </c>
      <c r="G278" s="365" t="s">
        <v>1432</v>
      </c>
      <c r="H278" s="116" t="s">
        <v>1430</v>
      </c>
      <c r="I278" s="168" t="s">
        <v>1433</v>
      </c>
    </row>
    <row r="279" spans="1:9" ht="28.5" hidden="1">
      <c r="A279" s="118" t="s">
        <v>234</v>
      </c>
      <c r="B279" s="118" t="s">
        <v>352</v>
      </c>
      <c r="C279" s="124" t="s">
        <v>1435</v>
      </c>
      <c r="D279" s="188">
        <v>274</v>
      </c>
      <c r="E279" s="182" t="s">
        <v>234</v>
      </c>
      <c r="F279" s="118" t="s">
        <v>1435</v>
      </c>
      <c r="G279" s="364" t="s">
        <v>1436</v>
      </c>
      <c r="H279" s="114" t="s">
        <v>1434</v>
      </c>
      <c r="I279" s="168" t="s">
        <v>1437</v>
      </c>
    </row>
    <row r="280" spans="1:9" ht="15" hidden="1">
      <c r="A280" s="118" t="s">
        <v>26</v>
      </c>
      <c r="B280" s="118" t="s">
        <v>257</v>
      </c>
      <c r="C280" s="124" t="s">
        <v>1439</v>
      </c>
      <c r="D280" s="188">
        <v>275</v>
      </c>
      <c r="E280" s="182" t="s">
        <v>26</v>
      </c>
      <c r="F280" s="118" t="s">
        <v>1439</v>
      </c>
      <c r="G280" s="364" t="s">
        <v>1440</v>
      </c>
      <c r="H280" s="114" t="s">
        <v>1438</v>
      </c>
      <c r="I280" s="168" t="s">
        <v>1441</v>
      </c>
    </row>
    <row r="281" spans="1:9" ht="15" hidden="1">
      <c r="A281" s="118" t="s">
        <v>1442</v>
      </c>
      <c r="B281" s="118" t="s">
        <v>362</v>
      </c>
      <c r="C281" s="124" t="s">
        <v>1444</v>
      </c>
      <c r="D281" s="188">
        <v>276</v>
      </c>
      <c r="E281" s="182" t="s">
        <v>1442</v>
      </c>
      <c r="F281" s="118" t="s">
        <v>1444</v>
      </c>
      <c r="G281" s="364" t="s">
        <v>1445</v>
      </c>
      <c r="H281" s="114" t="s">
        <v>1443</v>
      </c>
      <c r="I281" s="168" t="s">
        <v>1446</v>
      </c>
    </row>
    <row r="282" spans="1:9" ht="71.25" hidden="1">
      <c r="A282" s="118" t="s">
        <v>1447</v>
      </c>
      <c r="B282" s="118" t="s">
        <v>252</v>
      </c>
      <c r="C282" s="124" t="s">
        <v>1449</v>
      </c>
      <c r="D282" s="188">
        <v>277</v>
      </c>
      <c r="E282" s="182" t="s">
        <v>1447</v>
      </c>
      <c r="F282" s="118" t="s">
        <v>1449</v>
      </c>
      <c r="G282" s="364" t="s">
        <v>1450</v>
      </c>
      <c r="H282" s="114" t="s">
        <v>1448</v>
      </c>
      <c r="I282" s="168" t="s">
        <v>1451</v>
      </c>
    </row>
    <row r="283" spans="1:9" ht="228" hidden="1">
      <c r="A283" s="118" t="s">
        <v>1452</v>
      </c>
      <c r="B283" s="118" t="s">
        <v>740</v>
      </c>
      <c r="C283" s="124" t="s">
        <v>5396</v>
      </c>
      <c r="D283" s="188">
        <v>278</v>
      </c>
      <c r="E283" s="182" t="s">
        <v>3435</v>
      </c>
      <c r="F283" s="118" t="s">
        <v>5396</v>
      </c>
      <c r="G283" s="368" t="s">
        <v>3548</v>
      </c>
      <c r="H283" s="117" t="s">
        <v>3549</v>
      </c>
      <c r="I283" s="168" t="s">
        <v>1453</v>
      </c>
    </row>
    <row r="284" spans="1:9" ht="199.5" hidden="1">
      <c r="A284" s="118" t="s">
        <v>6</v>
      </c>
      <c r="B284" s="118" t="s">
        <v>740</v>
      </c>
      <c r="C284" s="124" t="s">
        <v>1455</v>
      </c>
      <c r="D284" s="188">
        <v>279</v>
      </c>
      <c r="E284" s="182" t="s">
        <v>7</v>
      </c>
      <c r="F284" s="118" t="s">
        <v>1455</v>
      </c>
      <c r="G284" s="364" t="s">
        <v>1456</v>
      </c>
      <c r="H284" s="114" t="s">
        <v>1454</v>
      </c>
      <c r="I284" s="168" t="s">
        <v>1457</v>
      </c>
    </row>
    <row r="285" spans="1:9" ht="28.5" hidden="1">
      <c r="A285" s="118" t="s">
        <v>1458</v>
      </c>
      <c r="B285" s="118" t="s">
        <v>426</v>
      </c>
      <c r="C285" s="129" t="s">
        <v>1460</v>
      </c>
      <c r="D285" s="188">
        <v>280</v>
      </c>
      <c r="E285" s="182" t="s">
        <v>1458</v>
      </c>
      <c r="F285" s="113" t="s">
        <v>1460</v>
      </c>
      <c r="G285" s="367" t="s">
        <v>1461</v>
      </c>
      <c r="H285" s="113" t="s">
        <v>1459</v>
      </c>
      <c r="I285" s="168"/>
    </row>
    <row r="286" spans="1:9" ht="114" hidden="1">
      <c r="A286" s="118" t="s">
        <v>101</v>
      </c>
      <c r="B286" s="118" t="s">
        <v>1462</v>
      </c>
      <c r="C286" s="124" t="s">
        <v>1464</v>
      </c>
      <c r="D286" s="188">
        <v>281</v>
      </c>
      <c r="E286" s="182" t="s">
        <v>101</v>
      </c>
      <c r="F286" s="118" t="s">
        <v>1464</v>
      </c>
      <c r="G286" s="364" t="s">
        <v>1465</v>
      </c>
      <c r="H286" s="114" t="s">
        <v>1463</v>
      </c>
      <c r="I286" s="168" t="s">
        <v>1466</v>
      </c>
    </row>
    <row r="287" spans="1:9" ht="15" hidden="1">
      <c r="A287" s="118" t="s">
        <v>35</v>
      </c>
      <c r="B287" s="118" t="s">
        <v>257</v>
      </c>
      <c r="C287" s="124" t="s">
        <v>1468</v>
      </c>
      <c r="D287" s="188">
        <v>282</v>
      </c>
      <c r="E287" s="182" t="s">
        <v>35</v>
      </c>
      <c r="F287" s="118" t="s">
        <v>1468</v>
      </c>
      <c r="G287" s="364" t="s">
        <v>1469</v>
      </c>
      <c r="H287" s="114" t="s">
        <v>1467</v>
      </c>
      <c r="I287" s="168" t="s">
        <v>1470</v>
      </c>
    </row>
    <row r="288" spans="1:9" ht="171" hidden="1">
      <c r="A288" s="118" t="s">
        <v>227</v>
      </c>
      <c r="B288" s="118" t="s">
        <v>257</v>
      </c>
      <c r="C288" s="124" t="s">
        <v>1472</v>
      </c>
      <c r="D288" s="188">
        <v>283</v>
      </c>
      <c r="E288" s="182" t="s">
        <v>166</v>
      </c>
      <c r="F288" s="118" t="s">
        <v>1472</v>
      </c>
      <c r="G288" s="364" t="s">
        <v>1473</v>
      </c>
      <c r="H288" s="114" t="s">
        <v>1471</v>
      </c>
      <c r="I288" s="168" t="s">
        <v>1474</v>
      </c>
    </row>
    <row r="289" spans="1:9" ht="156.75" hidden="1">
      <c r="A289" s="118" t="s">
        <v>1475</v>
      </c>
      <c r="B289" s="118" t="s">
        <v>262</v>
      </c>
      <c r="C289" s="124" t="s">
        <v>1478</v>
      </c>
      <c r="D289" s="188">
        <v>284</v>
      </c>
      <c r="E289" s="182" t="s">
        <v>1477</v>
      </c>
      <c r="F289" s="118" t="s">
        <v>1478</v>
      </c>
      <c r="G289" s="364" t="s">
        <v>1479</v>
      </c>
      <c r="H289" s="114" t="s">
        <v>1476</v>
      </c>
      <c r="I289" s="168" t="s">
        <v>1480</v>
      </c>
    </row>
    <row r="290" spans="1:9" ht="15" hidden="1">
      <c r="A290" s="118" t="s">
        <v>1481</v>
      </c>
      <c r="B290" s="118" t="s">
        <v>332</v>
      </c>
      <c r="C290" s="124" t="s">
        <v>1483</v>
      </c>
      <c r="D290" s="188">
        <v>285</v>
      </c>
      <c r="E290" s="182" t="s">
        <v>1481</v>
      </c>
      <c r="F290" s="118" t="s">
        <v>1483</v>
      </c>
      <c r="G290" s="364" t="s">
        <v>1484</v>
      </c>
      <c r="H290" s="114" t="s">
        <v>1482</v>
      </c>
      <c r="I290" s="168" t="s">
        <v>1485</v>
      </c>
    </row>
    <row r="291" spans="1:9" ht="42.75" hidden="1">
      <c r="A291" s="118" t="s">
        <v>53</v>
      </c>
      <c r="B291" s="118" t="s">
        <v>332</v>
      </c>
      <c r="C291" s="124" t="s">
        <v>1487</v>
      </c>
      <c r="D291" s="188">
        <v>286</v>
      </c>
      <c r="E291" s="182" t="s">
        <v>53</v>
      </c>
      <c r="F291" s="118" t="s">
        <v>1487</v>
      </c>
      <c r="G291" s="364" t="s">
        <v>1488</v>
      </c>
      <c r="H291" s="114" t="s">
        <v>1486</v>
      </c>
      <c r="I291" s="168" t="s">
        <v>1489</v>
      </c>
    </row>
    <row r="292" spans="1:9" ht="30" hidden="1">
      <c r="A292" s="118" t="s">
        <v>56</v>
      </c>
      <c r="B292" s="118" t="s">
        <v>332</v>
      </c>
      <c r="C292" s="124" t="s">
        <v>1491</v>
      </c>
      <c r="D292" s="188">
        <v>287</v>
      </c>
      <c r="E292" s="182" t="s">
        <v>56</v>
      </c>
      <c r="F292" s="118" t="s">
        <v>1491</v>
      </c>
      <c r="G292" s="365" t="s">
        <v>1492</v>
      </c>
      <c r="H292" s="116" t="s">
        <v>1490</v>
      </c>
      <c r="I292" s="168" t="s">
        <v>1493</v>
      </c>
    </row>
    <row r="293" spans="1:9" ht="15" hidden="1">
      <c r="A293" s="118" t="s">
        <v>1494</v>
      </c>
      <c r="B293" s="118" t="s">
        <v>292</v>
      </c>
      <c r="C293" s="124" t="s">
        <v>1496</v>
      </c>
      <c r="D293" s="188">
        <v>288</v>
      </c>
      <c r="E293" s="182" t="s">
        <v>1494</v>
      </c>
      <c r="F293" s="118" t="s">
        <v>1496</v>
      </c>
      <c r="G293" s="365" t="s">
        <v>1497</v>
      </c>
      <c r="H293" s="116" t="s">
        <v>1495</v>
      </c>
      <c r="I293" s="168" t="s">
        <v>1498</v>
      </c>
    </row>
    <row r="294" spans="1:9" ht="28.5" hidden="1">
      <c r="A294" s="118" t="s">
        <v>1499</v>
      </c>
      <c r="B294" s="118"/>
      <c r="C294" s="129" t="s">
        <v>1501</v>
      </c>
      <c r="D294" s="188">
        <v>289</v>
      </c>
      <c r="E294" s="182" t="s">
        <v>1499</v>
      </c>
      <c r="F294" s="118" t="s">
        <v>1501</v>
      </c>
      <c r="G294" s="366" t="s">
        <v>1502</v>
      </c>
      <c r="H294" s="118" t="s">
        <v>1500</v>
      </c>
      <c r="I294" s="168"/>
    </row>
    <row r="295" spans="1:9" ht="15" hidden="1">
      <c r="A295" s="118" t="s">
        <v>1503</v>
      </c>
      <c r="B295" s="118"/>
      <c r="C295" s="129" t="s">
        <v>1505</v>
      </c>
      <c r="D295" s="188">
        <v>290</v>
      </c>
      <c r="E295" s="182" t="s">
        <v>1503</v>
      </c>
      <c r="F295" s="118" t="s">
        <v>1505</v>
      </c>
      <c r="G295" s="366" t="s">
        <v>1506</v>
      </c>
      <c r="H295" s="118" t="s">
        <v>1504</v>
      </c>
      <c r="I295" s="168"/>
    </row>
    <row r="296" spans="1:9" ht="15" hidden="1">
      <c r="A296" s="118" t="s">
        <v>1507</v>
      </c>
      <c r="B296" s="118"/>
      <c r="C296" s="129" t="s">
        <v>1507</v>
      </c>
      <c r="D296" s="188">
        <v>291</v>
      </c>
      <c r="E296" s="182" t="s">
        <v>1507</v>
      </c>
      <c r="F296" s="118" t="s">
        <v>1507</v>
      </c>
      <c r="G296" s="366" t="s">
        <v>1509</v>
      </c>
      <c r="H296" s="118" t="s">
        <v>1508</v>
      </c>
      <c r="I296" s="168"/>
    </row>
    <row r="297" spans="1:9" ht="15" hidden="1">
      <c r="A297" s="118" t="s">
        <v>201</v>
      </c>
      <c r="B297" s="118" t="s">
        <v>1136</v>
      </c>
      <c r="C297" s="129" t="s">
        <v>1511</v>
      </c>
      <c r="D297" s="188">
        <v>292</v>
      </c>
      <c r="E297" s="183" t="s">
        <v>201</v>
      </c>
      <c r="F297" s="118" t="s">
        <v>1511</v>
      </c>
      <c r="G297" s="366" t="s">
        <v>1512</v>
      </c>
      <c r="H297" s="118" t="s">
        <v>1510</v>
      </c>
      <c r="I297" s="168"/>
    </row>
    <row r="298" spans="1:9" ht="15" hidden="1">
      <c r="A298" s="118" t="s">
        <v>216</v>
      </c>
      <c r="B298" s="118" t="s">
        <v>292</v>
      </c>
      <c r="C298" s="124" t="s">
        <v>1514</v>
      </c>
      <c r="D298" s="188">
        <v>293</v>
      </c>
      <c r="E298" s="182" t="s">
        <v>216</v>
      </c>
      <c r="F298" s="118" t="s">
        <v>1514</v>
      </c>
      <c r="G298" s="365" t="s">
        <v>1515</v>
      </c>
      <c r="H298" s="116" t="s">
        <v>1513</v>
      </c>
      <c r="I298" s="168" t="s">
        <v>1516</v>
      </c>
    </row>
    <row r="299" spans="1:9" ht="15" hidden="1">
      <c r="A299" s="118" t="s">
        <v>1517</v>
      </c>
      <c r="B299" s="118"/>
      <c r="C299" s="129" t="s">
        <v>1519</v>
      </c>
      <c r="D299" s="188">
        <v>294</v>
      </c>
      <c r="E299" s="182" t="s">
        <v>1517</v>
      </c>
      <c r="F299" s="118" t="s">
        <v>1519</v>
      </c>
      <c r="G299" s="366" t="s">
        <v>1517</v>
      </c>
      <c r="H299" s="118" t="s">
        <v>1518</v>
      </c>
      <c r="I299" s="168"/>
    </row>
    <row r="300" spans="1:9" ht="15" hidden="1">
      <c r="A300" s="118" t="s">
        <v>47</v>
      </c>
      <c r="B300" s="118" t="s">
        <v>420</v>
      </c>
      <c r="C300" s="124" t="s">
        <v>1521</v>
      </c>
      <c r="D300" s="188">
        <v>295</v>
      </c>
      <c r="E300" s="182" t="s">
        <v>47</v>
      </c>
      <c r="F300" s="118" t="s">
        <v>1521</v>
      </c>
      <c r="G300" s="364" t="s">
        <v>1522</v>
      </c>
      <c r="H300" s="114" t="s">
        <v>1520</v>
      </c>
      <c r="I300" s="168" t="s">
        <v>1523</v>
      </c>
    </row>
    <row r="301" spans="1:9" ht="15" hidden="1">
      <c r="A301" s="118" t="s">
        <v>1524</v>
      </c>
      <c r="B301" s="118" t="s">
        <v>292</v>
      </c>
      <c r="C301" s="124" t="s">
        <v>1524</v>
      </c>
      <c r="D301" s="188">
        <v>296</v>
      </c>
      <c r="E301" s="182" t="s">
        <v>1524</v>
      </c>
      <c r="F301" s="118" t="s">
        <v>1524</v>
      </c>
      <c r="G301" s="364" t="s">
        <v>1526</v>
      </c>
      <c r="H301" s="114" t="s">
        <v>1525</v>
      </c>
      <c r="I301" s="168" t="s">
        <v>1527</v>
      </c>
    </row>
    <row r="302" spans="1:9" ht="15" hidden="1">
      <c r="A302" s="118" t="s">
        <v>202</v>
      </c>
      <c r="B302" s="118" t="s">
        <v>292</v>
      </c>
      <c r="C302" s="124" t="s">
        <v>1529</v>
      </c>
      <c r="D302" s="188">
        <v>297</v>
      </c>
      <c r="E302" s="182" t="s">
        <v>202</v>
      </c>
      <c r="F302" s="118" t="s">
        <v>1529</v>
      </c>
      <c r="G302" s="365" t="s">
        <v>1530</v>
      </c>
      <c r="H302" s="116" t="s">
        <v>1528</v>
      </c>
      <c r="I302" s="168" t="s">
        <v>1531</v>
      </c>
    </row>
    <row r="303" spans="1:9" ht="15" hidden="1">
      <c r="A303" s="118" t="s">
        <v>1532</v>
      </c>
      <c r="B303" s="118"/>
      <c r="C303" s="129" t="s">
        <v>1534</v>
      </c>
      <c r="D303" s="188">
        <v>298</v>
      </c>
      <c r="E303" s="182" t="s">
        <v>1532</v>
      </c>
      <c r="F303" s="118" t="s">
        <v>1534</v>
      </c>
      <c r="G303" s="366" t="s">
        <v>1535</v>
      </c>
      <c r="H303" s="118" t="s">
        <v>1533</v>
      </c>
      <c r="I303" s="168"/>
    </row>
    <row r="304" spans="1:9" ht="15" hidden="1">
      <c r="A304" s="118" t="s">
        <v>46</v>
      </c>
      <c r="B304" s="118" t="s">
        <v>420</v>
      </c>
      <c r="C304" s="124" t="s">
        <v>1537</v>
      </c>
      <c r="D304" s="188">
        <v>299</v>
      </c>
      <c r="E304" s="182" t="s">
        <v>46</v>
      </c>
      <c r="F304" s="118" t="s">
        <v>1537</v>
      </c>
      <c r="G304" s="364" t="s">
        <v>1538</v>
      </c>
      <c r="H304" s="114" t="s">
        <v>1536</v>
      </c>
      <c r="I304" s="168" t="s">
        <v>1539</v>
      </c>
    </row>
    <row r="305" spans="1:9" ht="15" hidden="1">
      <c r="A305" s="118" t="s">
        <v>1540</v>
      </c>
      <c r="B305" s="118" t="s">
        <v>252</v>
      </c>
      <c r="C305" s="124" t="s">
        <v>1542</v>
      </c>
      <c r="D305" s="188">
        <v>300</v>
      </c>
      <c r="E305" s="182" t="s">
        <v>1540</v>
      </c>
      <c r="F305" s="118" t="s">
        <v>1542</v>
      </c>
      <c r="G305" s="364" t="s">
        <v>1543</v>
      </c>
      <c r="H305" s="114" t="s">
        <v>1541</v>
      </c>
      <c r="I305" s="168" t="s">
        <v>1544</v>
      </c>
    </row>
    <row r="306" spans="1:9" ht="28.5" hidden="1">
      <c r="A306" s="118" t="s">
        <v>12</v>
      </c>
      <c r="B306" s="118" t="s">
        <v>740</v>
      </c>
      <c r="C306" s="124" t="s">
        <v>1546</v>
      </c>
      <c r="D306" s="188">
        <v>301</v>
      </c>
      <c r="E306" s="182" t="s">
        <v>12</v>
      </c>
      <c r="F306" s="118" t="s">
        <v>1546</v>
      </c>
      <c r="G306" s="364" t="s">
        <v>1547</v>
      </c>
      <c r="H306" s="114" t="s">
        <v>1545</v>
      </c>
      <c r="I306" s="168" t="s">
        <v>1548</v>
      </c>
    </row>
    <row r="307" spans="1:9" ht="30" hidden="1">
      <c r="A307" s="118" t="s">
        <v>13</v>
      </c>
      <c r="B307" s="118" t="s">
        <v>740</v>
      </c>
      <c r="C307" s="124" t="s">
        <v>1550</v>
      </c>
      <c r="D307" s="188">
        <v>302</v>
      </c>
      <c r="E307" s="182" t="s">
        <v>13</v>
      </c>
      <c r="F307" s="118" t="s">
        <v>1550</v>
      </c>
      <c r="G307" s="365" t="s">
        <v>1551</v>
      </c>
      <c r="H307" s="116" t="s">
        <v>1549</v>
      </c>
      <c r="I307" s="168" t="s">
        <v>1552</v>
      </c>
    </row>
    <row r="308" spans="1:9" ht="28.5" hidden="1">
      <c r="A308" s="118" t="s">
        <v>52</v>
      </c>
      <c r="B308" s="118" t="s">
        <v>420</v>
      </c>
      <c r="C308" s="124" t="s">
        <v>1554</v>
      </c>
      <c r="D308" s="188">
        <v>303</v>
      </c>
      <c r="E308" s="182" t="s">
        <v>52</v>
      </c>
      <c r="F308" s="118" t="s">
        <v>1554</v>
      </c>
      <c r="G308" s="364" t="s">
        <v>1555</v>
      </c>
      <c r="H308" s="114" t="s">
        <v>1553</v>
      </c>
      <c r="I308" s="168" t="s">
        <v>1556</v>
      </c>
    </row>
    <row r="309" spans="1:9" ht="15" hidden="1">
      <c r="A309" s="118" t="s">
        <v>55</v>
      </c>
      <c r="B309" s="118" t="s">
        <v>420</v>
      </c>
      <c r="C309" s="124" t="s">
        <v>1558</v>
      </c>
      <c r="D309" s="188">
        <v>304</v>
      </c>
      <c r="E309" s="182" t="s">
        <v>55</v>
      </c>
      <c r="F309" s="118" t="s">
        <v>1558</v>
      </c>
      <c r="G309" s="364" t="s">
        <v>1559</v>
      </c>
      <c r="H309" s="114" t="s">
        <v>1557</v>
      </c>
      <c r="I309" s="168" t="s">
        <v>1560</v>
      </c>
    </row>
    <row r="310" spans="1:9" ht="28.5" hidden="1">
      <c r="A310" s="118" t="s">
        <v>96</v>
      </c>
      <c r="B310" s="118"/>
      <c r="C310" s="129" t="s">
        <v>1562</v>
      </c>
      <c r="D310" s="188">
        <v>305</v>
      </c>
      <c r="E310" s="182" t="s">
        <v>96</v>
      </c>
      <c r="F310" s="118" t="s">
        <v>1562</v>
      </c>
      <c r="G310" s="366" t="s">
        <v>1563</v>
      </c>
      <c r="H310" s="118" t="s">
        <v>1561</v>
      </c>
      <c r="I310" s="168"/>
    </row>
    <row r="311" spans="1:9" ht="28.5" hidden="1">
      <c r="A311" s="118" t="s">
        <v>51</v>
      </c>
      <c r="B311" s="118" t="s">
        <v>420</v>
      </c>
      <c r="C311" s="124" t="s">
        <v>1565</v>
      </c>
      <c r="D311" s="188">
        <v>306</v>
      </c>
      <c r="E311" s="182" t="s">
        <v>51</v>
      </c>
      <c r="F311" s="118" t="s">
        <v>1565</v>
      </c>
      <c r="G311" s="364" t="s">
        <v>1566</v>
      </c>
      <c r="H311" s="114" t="s">
        <v>1564</v>
      </c>
      <c r="I311" s="168" t="s">
        <v>1567</v>
      </c>
    </row>
    <row r="312" spans="1:9" ht="28.5" hidden="1">
      <c r="A312" s="118" t="s">
        <v>123</v>
      </c>
      <c r="B312" s="118" t="s">
        <v>332</v>
      </c>
      <c r="C312" s="124" t="s">
        <v>1569</v>
      </c>
      <c r="D312" s="188">
        <v>307</v>
      </c>
      <c r="E312" s="182" t="s">
        <v>123</v>
      </c>
      <c r="F312" s="118" t="s">
        <v>1569</v>
      </c>
      <c r="G312" s="364" t="s">
        <v>1570</v>
      </c>
      <c r="H312" s="114" t="s">
        <v>1568</v>
      </c>
      <c r="I312" s="168" t="s">
        <v>1571</v>
      </c>
    </row>
    <row r="313" spans="1:9" ht="15" hidden="1">
      <c r="A313" s="118" t="s">
        <v>54</v>
      </c>
      <c r="B313" s="118" t="s">
        <v>420</v>
      </c>
      <c r="C313" s="124" t="s">
        <v>1573</v>
      </c>
      <c r="D313" s="188">
        <v>308</v>
      </c>
      <c r="E313" s="182" t="s">
        <v>54</v>
      </c>
      <c r="F313" s="118" t="s">
        <v>1573</v>
      </c>
      <c r="G313" s="364" t="s">
        <v>1574</v>
      </c>
      <c r="H313" s="114" t="s">
        <v>1572</v>
      </c>
      <c r="I313" s="168" t="s">
        <v>1575</v>
      </c>
    </row>
    <row r="314" spans="1:9" ht="15" hidden="1">
      <c r="A314" s="118" t="s">
        <v>86</v>
      </c>
      <c r="B314" s="118"/>
      <c r="C314" s="129" t="s">
        <v>1577</v>
      </c>
      <c r="D314" s="188">
        <v>309</v>
      </c>
      <c r="E314" s="182" t="s">
        <v>86</v>
      </c>
      <c r="F314" s="118" t="s">
        <v>1577</v>
      </c>
      <c r="G314" s="366" t="s">
        <v>1578</v>
      </c>
      <c r="H314" s="118" t="s">
        <v>1576</v>
      </c>
      <c r="I314" s="168"/>
    </row>
    <row r="315" spans="1:9" ht="28.5" hidden="1">
      <c r="A315" s="118" t="s">
        <v>1579</v>
      </c>
      <c r="B315" s="118" t="s">
        <v>426</v>
      </c>
      <c r="C315" s="129" t="s">
        <v>1581</v>
      </c>
      <c r="D315" s="188">
        <v>310</v>
      </c>
      <c r="E315" s="182" t="s">
        <v>1579</v>
      </c>
      <c r="F315" s="113" t="s">
        <v>1581</v>
      </c>
      <c r="G315" s="367" t="s">
        <v>1582</v>
      </c>
      <c r="H315" s="113" t="s">
        <v>1580</v>
      </c>
      <c r="I315" s="168"/>
    </row>
    <row r="316" spans="1:9" ht="42.75" hidden="1">
      <c r="A316" s="118" t="s">
        <v>1583</v>
      </c>
      <c r="B316" s="118" t="s">
        <v>426</v>
      </c>
      <c r="C316" s="129" t="s">
        <v>1585</v>
      </c>
      <c r="D316" s="188">
        <v>311</v>
      </c>
      <c r="E316" s="182" t="s">
        <v>1583</v>
      </c>
      <c r="F316" s="113" t="s">
        <v>1585</v>
      </c>
      <c r="G316" s="367" t="s">
        <v>1586</v>
      </c>
      <c r="H316" s="113" t="s">
        <v>1584</v>
      </c>
      <c r="I316" s="168"/>
    </row>
    <row r="317" spans="1:9" ht="15" hidden="1">
      <c r="A317" s="118" t="s">
        <v>87</v>
      </c>
      <c r="B317" s="118"/>
      <c r="C317" s="129" t="s">
        <v>1588</v>
      </c>
      <c r="D317" s="188">
        <v>312</v>
      </c>
      <c r="E317" s="182" t="s">
        <v>87</v>
      </c>
      <c r="F317" s="118" t="s">
        <v>1588</v>
      </c>
      <c r="G317" s="366" t="s">
        <v>1589</v>
      </c>
      <c r="H317" s="118" t="s">
        <v>1587</v>
      </c>
      <c r="I317" s="168"/>
    </row>
    <row r="318" spans="1:9" ht="42.75" hidden="1">
      <c r="A318" s="118" t="s">
        <v>91</v>
      </c>
      <c r="B318" s="118"/>
      <c r="C318" s="129" t="s">
        <v>1591</v>
      </c>
      <c r="D318" s="188">
        <v>313</v>
      </c>
      <c r="E318" s="182" t="s">
        <v>91</v>
      </c>
      <c r="F318" s="118" t="s">
        <v>1591</v>
      </c>
      <c r="G318" s="366" t="s">
        <v>1592</v>
      </c>
      <c r="H318" s="118" t="s">
        <v>1590</v>
      </c>
      <c r="I318" s="168"/>
    </row>
    <row r="319" spans="1:9" ht="42.75" hidden="1">
      <c r="A319" s="118" t="s">
        <v>81</v>
      </c>
      <c r="B319" s="118"/>
      <c r="C319" s="129" t="s">
        <v>1594</v>
      </c>
      <c r="D319" s="188">
        <v>314</v>
      </c>
      <c r="E319" s="182" t="s">
        <v>81</v>
      </c>
      <c r="F319" s="118" t="s">
        <v>1594</v>
      </c>
      <c r="G319" s="366" t="s">
        <v>1595</v>
      </c>
      <c r="H319" s="118" t="s">
        <v>1593</v>
      </c>
      <c r="I319" s="168"/>
    </row>
    <row r="320" spans="1:9" ht="15" hidden="1">
      <c r="A320" s="118" t="s">
        <v>73</v>
      </c>
      <c r="B320" s="118" t="s">
        <v>496</v>
      </c>
      <c r="C320" s="129" t="s">
        <v>1597</v>
      </c>
      <c r="D320" s="188">
        <v>315</v>
      </c>
      <c r="E320" s="182" t="s">
        <v>73</v>
      </c>
      <c r="F320" s="118" t="s">
        <v>1597</v>
      </c>
      <c r="G320" s="366" t="s">
        <v>1598</v>
      </c>
      <c r="H320" s="118" t="s">
        <v>1596</v>
      </c>
      <c r="I320" s="168"/>
    </row>
    <row r="321" spans="1:9" ht="28.5" hidden="1">
      <c r="A321" s="118" t="s">
        <v>83</v>
      </c>
      <c r="B321" s="118"/>
      <c r="C321" s="129" t="s">
        <v>1600</v>
      </c>
      <c r="D321" s="188">
        <v>316</v>
      </c>
      <c r="E321" s="182" t="s">
        <v>83</v>
      </c>
      <c r="F321" s="118" t="s">
        <v>1600</v>
      </c>
      <c r="G321" s="366" t="s">
        <v>1601</v>
      </c>
      <c r="H321" s="118" t="s">
        <v>1599</v>
      </c>
      <c r="I321" s="168"/>
    </row>
    <row r="322" spans="1:9" ht="15" hidden="1">
      <c r="A322" s="118" t="s">
        <v>88</v>
      </c>
      <c r="B322" s="118"/>
      <c r="C322" s="129" t="s">
        <v>1597</v>
      </c>
      <c r="D322" s="188">
        <v>317</v>
      </c>
      <c r="E322" s="182" t="s">
        <v>88</v>
      </c>
      <c r="F322" s="118" t="s">
        <v>1597</v>
      </c>
      <c r="G322" s="366" t="s">
        <v>1602</v>
      </c>
      <c r="H322" s="118" t="s">
        <v>1596</v>
      </c>
      <c r="I322" s="168"/>
    </row>
    <row r="323" spans="1:9" ht="28.5" hidden="1">
      <c r="A323" s="118" t="s">
        <v>72</v>
      </c>
      <c r="B323" s="118" t="s">
        <v>496</v>
      </c>
      <c r="C323" s="129" t="s">
        <v>1604</v>
      </c>
      <c r="D323" s="188">
        <v>318</v>
      </c>
      <c r="E323" s="182" t="s">
        <v>72</v>
      </c>
      <c r="F323" s="118" t="s">
        <v>1604</v>
      </c>
      <c r="G323" s="366" t="s">
        <v>1605</v>
      </c>
      <c r="H323" s="118" t="s">
        <v>1603</v>
      </c>
      <c r="I323" s="168"/>
    </row>
    <row r="324" spans="1:9" ht="28.5" hidden="1">
      <c r="A324" s="118" t="s">
        <v>72</v>
      </c>
      <c r="B324" s="118" t="s">
        <v>496</v>
      </c>
      <c r="C324" s="129" t="s">
        <v>1604</v>
      </c>
      <c r="D324" s="188">
        <v>319</v>
      </c>
      <c r="E324" s="182" t="s">
        <v>72</v>
      </c>
      <c r="F324" s="118" t="s">
        <v>1604</v>
      </c>
      <c r="G324" s="366" t="s">
        <v>1605</v>
      </c>
      <c r="H324" s="118" t="s">
        <v>1603</v>
      </c>
      <c r="I324" s="168"/>
    </row>
    <row r="325" spans="1:9" ht="28.5" hidden="1">
      <c r="A325" s="118" t="s">
        <v>1606</v>
      </c>
      <c r="B325" s="118" t="s">
        <v>496</v>
      </c>
      <c r="C325" s="129" t="s">
        <v>1608</v>
      </c>
      <c r="D325" s="188">
        <v>320</v>
      </c>
      <c r="E325" s="182" t="s">
        <v>1606</v>
      </c>
      <c r="F325" s="118" t="s">
        <v>1608</v>
      </c>
      <c r="G325" s="366" t="s">
        <v>1609</v>
      </c>
      <c r="H325" s="118" t="s">
        <v>1607</v>
      </c>
      <c r="I325" s="168"/>
    </row>
    <row r="326" spans="1:9" ht="28.5" hidden="1">
      <c r="A326" s="118" t="s">
        <v>97</v>
      </c>
      <c r="B326" s="118"/>
      <c r="C326" s="129" t="s">
        <v>1611</v>
      </c>
      <c r="D326" s="188">
        <v>321</v>
      </c>
      <c r="E326" s="182" t="s">
        <v>97</v>
      </c>
      <c r="F326" s="118" t="s">
        <v>1611</v>
      </c>
      <c r="G326" s="366" t="s">
        <v>1612</v>
      </c>
      <c r="H326" s="118" t="s">
        <v>1610</v>
      </c>
      <c r="I326" s="168"/>
    </row>
    <row r="327" spans="1:9" ht="28.5" hidden="1">
      <c r="A327" s="118" t="s">
        <v>84</v>
      </c>
      <c r="B327" s="118"/>
      <c r="C327" s="129" t="s">
        <v>1614</v>
      </c>
      <c r="D327" s="188">
        <v>322</v>
      </c>
      <c r="E327" s="182" t="s">
        <v>84</v>
      </c>
      <c r="F327" s="118" t="s">
        <v>1614</v>
      </c>
      <c r="G327" s="366" t="s">
        <v>1615</v>
      </c>
      <c r="H327" s="118" t="s">
        <v>1613</v>
      </c>
      <c r="I327" s="168"/>
    </row>
    <row r="328" spans="1:9" ht="42.75" hidden="1">
      <c r="A328" s="118" t="s">
        <v>94</v>
      </c>
      <c r="B328" s="118"/>
      <c r="C328" s="129" t="s">
        <v>1617</v>
      </c>
      <c r="D328" s="188">
        <v>323</v>
      </c>
      <c r="E328" s="182" t="s">
        <v>94</v>
      </c>
      <c r="F328" s="118" t="s">
        <v>1617</v>
      </c>
      <c r="G328" s="366" t="s">
        <v>1618</v>
      </c>
      <c r="H328" s="118" t="s">
        <v>1616</v>
      </c>
      <c r="I328" s="168"/>
    </row>
    <row r="329" spans="1:9" ht="28.5" hidden="1">
      <c r="A329" s="118" t="s">
        <v>1619</v>
      </c>
      <c r="B329" s="118" t="s">
        <v>426</v>
      </c>
      <c r="C329" s="129" t="s">
        <v>1621</v>
      </c>
      <c r="D329" s="188">
        <v>324</v>
      </c>
      <c r="E329" s="182" t="s">
        <v>1619</v>
      </c>
      <c r="F329" s="113" t="s">
        <v>1621</v>
      </c>
      <c r="G329" s="367" t="s">
        <v>1622</v>
      </c>
      <c r="H329" s="113" t="s">
        <v>1620</v>
      </c>
      <c r="I329" s="168"/>
    </row>
    <row r="330" spans="1:9" ht="71.25" hidden="1">
      <c r="A330" s="118" t="s">
        <v>1623</v>
      </c>
      <c r="B330" s="118" t="s">
        <v>426</v>
      </c>
      <c r="C330" s="129" t="s">
        <v>1625</v>
      </c>
      <c r="D330" s="188">
        <v>325</v>
      </c>
      <c r="E330" s="182" t="s">
        <v>1623</v>
      </c>
      <c r="F330" s="113" t="s">
        <v>1625</v>
      </c>
      <c r="G330" s="367" t="s">
        <v>1626</v>
      </c>
      <c r="H330" s="113" t="s">
        <v>1624</v>
      </c>
      <c r="I330" s="168"/>
    </row>
    <row r="331" spans="1:9" ht="15" hidden="1">
      <c r="A331" s="118" t="s">
        <v>1627</v>
      </c>
      <c r="B331" s="118"/>
      <c r="C331" s="129" t="s">
        <v>1629</v>
      </c>
      <c r="D331" s="188">
        <v>326</v>
      </c>
      <c r="E331" s="182" t="s">
        <v>1627</v>
      </c>
      <c r="F331" s="118" t="s">
        <v>1629</v>
      </c>
      <c r="G331" s="366" t="s">
        <v>1630</v>
      </c>
      <c r="H331" s="118" t="s">
        <v>1628</v>
      </c>
      <c r="I331" s="168"/>
    </row>
    <row r="332" spans="1:9" ht="15" hidden="1">
      <c r="A332" s="118" t="s">
        <v>1631</v>
      </c>
      <c r="B332" s="118" t="s">
        <v>362</v>
      </c>
      <c r="C332" s="124" t="s">
        <v>1633</v>
      </c>
      <c r="D332" s="188">
        <v>327</v>
      </c>
      <c r="E332" s="182" t="s">
        <v>1631</v>
      </c>
      <c r="F332" s="118" t="s">
        <v>1633</v>
      </c>
      <c r="G332" s="364" t="s">
        <v>1634</v>
      </c>
      <c r="H332" s="114" t="s">
        <v>1632</v>
      </c>
      <c r="I332" s="168" t="s">
        <v>1635</v>
      </c>
    </row>
    <row r="333" spans="1:9" ht="15" hidden="1">
      <c r="A333" s="118" t="s">
        <v>1636</v>
      </c>
      <c r="B333" s="118" t="s">
        <v>362</v>
      </c>
      <c r="C333" s="124" t="s">
        <v>1638</v>
      </c>
      <c r="D333" s="188">
        <v>328</v>
      </c>
      <c r="E333" s="182" t="s">
        <v>1636</v>
      </c>
      <c r="F333" s="118" t="s">
        <v>1638</v>
      </c>
      <c r="G333" s="364" t="s">
        <v>1639</v>
      </c>
      <c r="H333" s="114" t="s">
        <v>1637</v>
      </c>
      <c r="I333" s="168" t="s">
        <v>1640</v>
      </c>
    </row>
    <row r="334" spans="1:9" ht="15" hidden="1">
      <c r="A334" s="118" t="s">
        <v>1636</v>
      </c>
      <c r="B334" s="118" t="s">
        <v>426</v>
      </c>
      <c r="C334" s="129" t="s">
        <v>1641</v>
      </c>
      <c r="D334" s="188">
        <v>329</v>
      </c>
      <c r="E334" s="182" t="s">
        <v>1636</v>
      </c>
      <c r="F334" s="113" t="s">
        <v>1641</v>
      </c>
      <c r="G334" s="367" t="s">
        <v>1642</v>
      </c>
      <c r="H334" s="113" t="s">
        <v>1637</v>
      </c>
      <c r="I334" s="168"/>
    </row>
    <row r="335" spans="1:9" ht="15" hidden="1">
      <c r="A335" s="118" t="s">
        <v>1643</v>
      </c>
      <c r="B335" s="118" t="s">
        <v>252</v>
      </c>
      <c r="C335" s="124" t="s">
        <v>1643</v>
      </c>
      <c r="D335" s="188">
        <v>330</v>
      </c>
      <c r="E335" s="182" t="s">
        <v>1643</v>
      </c>
      <c r="F335" s="118" t="s">
        <v>1643</v>
      </c>
      <c r="G335" s="364" t="s">
        <v>1645</v>
      </c>
      <c r="H335" s="114" t="s">
        <v>1644</v>
      </c>
      <c r="I335" s="168" t="s">
        <v>1646</v>
      </c>
    </row>
    <row r="336" spans="1:9" ht="15" hidden="1">
      <c r="A336" s="118" t="s">
        <v>203</v>
      </c>
      <c r="B336" s="118"/>
      <c r="C336" s="129" t="s">
        <v>203</v>
      </c>
      <c r="D336" s="188">
        <v>331</v>
      </c>
      <c r="E336" s="194" t="s">
        <v>203</v>
      </c>
      <c r="F336" s="118" t="s">
        <v>203</v>
      </c>
      <c r="G336" s="366" t="s">
        <v>1648</v>
      </c>
      <c r="H336" s="118" t="s">
        <v>1647</v>
      </c>
      <c r="I336" s="168"/>
    </row>
    <row r="337" spans="1:9" ht="28.5" hidden="1">
      <c r="A337" s="118" t="s">
        <v>1649</v>
      </c>
      <c r="B337" s="118"/>
      <c r="C337" s="129" t="s">
        <v>1651</v>
      </c>
      <c r="D337" s="188">
        <v>332</v>
      </c>
      <c r="E337" s="194" t="s">
        <v>1649</v>
      </c>
      <c r="F337" s="118" t="s">
        <v>1651</v>
      </c>
      <c r="G337" s="366" t="s">
        <v>1652</v>
      </c>
      <c r="H337" s="118" t="s">
        <v>1650</v>
      </c>
      <c r="I337" s="168"/>
    </row>
    <row r="338" spans="1:9" ht="228" hidden="1">
      <c r="A338" s="118" t="s">
        <v>8</v>
      </c>
      <c r="B338" s="118"/>
      <c r="C338" s="129" t="s">
        <v>5397</v>
      </c>
      <c r="D338" s="188">
        <v>333</v>
      </c>
      <c r="E338" s="194" t="s">
        <v>9</v>
      </c>
      <c r="F338" s="118" t="s">
        <v>5397</v>
      </c>
      <c r="G338" s="366" t="s">
        <v>1654</v>
      </c>
      <c r="H338" s="118" t="s">
        <v>1653</v>
      </c>
      <c r="I338" s="168"/>
    </row>
    <row r="339" spans="1:9" ht="15" hidden="1">
      <c r="A339" s="118" t="s">
        <v>151</v>
      </c>
      <c r="B339" s="118"/>
      <c r="C339" s="129" t="s">
        <v>1656</v>
      </c>
      <c r="D339" s="188">
        <v>334</v>
      </c>
      <c r="E339" s="194" t="s">
        <v>151</v>
      </c>
      <c r="F339" s="118" t="s">
        <v>1656</v>
      </c>
      <c r="G339" s="366" t="s">
        <v>1657</v>
      </c>
      <c r="H339" s="118" t="s">
        <v>1655</v>
      </c>
      <c r="I339" s="168"/>
    </row>
    <row r="340" spans="1:9" ht="28.5" hidden="1">
      <c r="A340" s="118" t="s">
        <v>152</v>
      </c>
      <c r="B340" s="118"/>
      <c r="C340" s="129" t="s">
        <v>1659</v>
      </c>
      <c r="D340" s="188">
        <v>335</v>
      </c>
      <c r="E340" s="194" t="s">
        <v>152</v>
      </c>
      <c r="F340" s="118" t="s">
        <v>1659</v>
      </c>
      <c r="G340" s="366" t="s">
        <v>1660</v>
      </c>
      <c r="H340" s="118" t="s">
        <v>1658</v>
      </c>
      <c r="I340" s="168"/>
    </row>
    <row r="341" spans="1:9" ht="15" hidden="1">
      <c r="A341" s="118" t="s">
        <v>153</v>
      </c>
      <c r="B341" s="118"/>
      <c r="C341" s="129" t="s">
        <v>1662</v>
      </c>
      <c r="D341" s="188">
        <v>336</v>
      </c>
      <c r="E341" s="194" t="s">
        <v>153</v>
      </c>
      <c r="F341" s="118" t="s">
        <v>1662</v>
      </c>
      <c r="G341" s="366" t="s">
        <v>1663</v>
      </c>
      <c r="H341" s="118" t="s">
        <v>1661</v>
      </c>
      <c r="I341" s="168"/>
    </row>
    <row r="342" spans="1:9" ht="57" hidden="1">
      <c r="A342" s="118" t="s">
        <v>154</v>
      </c>
      <c r="B342" s="118"/>
      <c r="C342" s="129" t="s">
        <v>1665</v>
      </c>
      <c r="D342" s="188">
        <v>337</v>
      </c>
      <c r="E342" s="194" t="s">
        <v>154</v>
      </c>
      <c r="F342" s="118" t="s">
        <v>1665</v>
      </c>
      <c r="G342" s="366" t="s">
        <v>1666</v>
      </c>
      <c r="H342" s="118" t="s">
        <v>1664</v>
      </c>
      <c r="I342" s="168"/>
    </row>
    <row r="343" spans="1:9" ht="15" hidden="1">
      <c r="A343" s="118" t="s">
        <v>157</v>
      </c>
      <c r="B343" s="118"/>
      <c r="C343" s="129" t="s">
        <v>1668</v>
      </c>
      <c r="D343" s="188">
        <v>338</v>
      </c>
      <c r="E343" s="194" t="s">
        <v>157</v>
      </c>
      <c r="F343" s="118" t="s">
        <v>1668</v>
      </c>
      <c r="G343" s="366" t="s">
        <v>1669</v>
      </c>
      <c r="H343" s="118" t="s">
        <v>1667</v>
      </c>
      <c r="I343" s="168"/>
    </row>
    <row r="344" spans="1:9" ht="28.5" hidden="1">
      <c r="A344" s="118" t="s">
        <v>158</v>
      </c>
      <c r="B344" s="118"/>
      <c r="C344" s="129" t="s">
        <v>1671</v>
      </c>
      <c r="D344" s="188">
        <v>339</v>
      </c>
      <c r="E344" s="194" t="s">
        <v>158</v>
      </c>
      <c r="F344" s="118" t="s">
        <v>1671</v>
      </c>
      <c r="G344" s="366" t="s">
        <v>1672</v>
      </c>
      <c r="H344" s="118" t="s">
        <v>1670</v>
      </c>
      <c r="I344" s="168"/>
    </row>
    <row r="345" spans="1:9" ht="28.5" hidden="1">
      <c r="A345" s="118" t="s">
        <v>159</v>
      </c>
      <c r="B345" s="118"/>
      <c r="C345" s="129" t="s">
        <v>1674</v>
      </c>
      <c r="D345" s="188">
        <v>340</v>
      </c>
      <c r="E345" s="194" t="s">
        <v>159</v>
      </c>
      <c r="F345" s="118" t="s">
        <v>1674</v>
      </c>
      <c r="G345" s="366" t="s">
        <v>1675</v>
      </c>
      <c r="H345" s="118" t="s">
        <v>1673</v>
      </c>
      <c r="I345" s="168"/>
    </row>
    <row r="346" spans="1:9" ht="15" hidden="1">
      <c r="A346" s="118" t="s">
        <v>160</v>
      </c>
      <c r="B346" s="118"/>
      <c r="C346" s="129" t="s">
        <v>160</v>
      </c>
      <c r="D346" s="188">
        <v>341</v>
      </c>
      <c r="E346" s="194" t="s">
        <v>160</v>
      </c>
      <c r="F346" s="118" t="s">
        <v>160</v>
      </c>
      <c r="G346" s="366" t="s">
        <v>160</v>
      </c>
      <c r="H346" s="118" t="s">
        <v>1676</v>
      </c>
      <c r="I346" s="168"/>
    </row>
    <row r="347" spans="1:9" ht="42.75" hidden="1">
      <c r="A347" s="118" t="s">
        <v>161</v>
      </c>
      <c r="B347" s="118"/>
      <c r="C347" s="129" t="s">
        <v>1678</v>
      </c>
      <c r="D347" s="188">
        <v>342</v>
      </c>
      <c r="E347" s="194" t="s">
        <v>161</v>
      </c>
      <c r="F347" s="118" t="s">
        <v>1678</v>
      </c>
      <c r="G347" s="366" t="s">
        <v>1679</v>
      </c>
      <c r="H347" s="118" t="s">
        <v>1677</v>
      </c>
      <c r="I347" s="168"/>
    </row>
    <row r="348" spans="1:9" ht="42.75" hidden="1">
      <c r="A348" s="118" t="s">
        <v>162</v>
      </c>
      <c r="B348" s="118"/>
      <c r="C348" s="129" t="s">
        <v>1681</v>
      </c>
      <c r="D348" s="188">
        <v>343</v>
      </c>
      <c r="E348" s="194" t="s">
        <v>162</v>
      </c>
      <c r="F348" s="118" t="s">
        <v>1681</v>
      </c>
      <c r="G348" s="366" t="s">
        <v>1682</v>
      </c>
      <c r="H348" s="118" t="s">
        <v>1680</v>
      </c>
      <c r="I348" s="168"/>
    </row>
    <row r="349" spans="1:9" ht="28.5" hidden="1">
      <c r="A349" s="118" t="s">
        <v>155</v>
      </c>
      <c r="B349" s="118"/>
      <c r="C349" s="129" t="s">
        <v>155</v>
      </c>
      <c r="D349" s="188">
        <v>344</v>
      </c>
      <c r="E349" s="194" t="s">
        <v>155</v>
      </c>
      <c r="F349" s="118" t="s">
        <v>155</v>
      </c>
      <c r="G349" s="366" t="s">
        <v>155</v>
      </c>
      <c r="H349" s="118" t="s">
        <v>1683</v>
      </c>
      <c r="I349" s="168"/>
    </row>
    <row r="350" spans="1:9" ht="15" hidden="1">
      <c r="A350" s="118" t="s">
        <v>163</v>
      </c>
      <c r="B350" s="118"/>
      <c r="C350" s="129" t="s">
        <v>163</v>
      </c>
      <c r="D350" s="188">
        <v>345</v>
      </c>
      <c r="E350" s="194" t="s">
        <v>163</v>
      </c>
      <c r="F350" s="118" t="s">
        <v>163</v>
      </c>
      <c r="G350" s="366" t="s">
        <v>163</v>
      </c>
      <c r="H350" s="118" t="s">
        <v>1684</v>
      </c>
      <c r="I350" s="168"/>
    </row>
    <row r="351" spans="1:9" ht="57" hidden="1">
      <c r="A351" s="118" t="s">
        <v>165</v>
      </c>
      <c r="B351" s="118"/>
      <c r="C351" s="129" t="s">
        <v>1686</v>
      </c>
      <c r="D351" s="188">
        <v>346</v>
      </c>
      <c r="E351" s="194" t="s">
        <v>165</v>
      </c>
      <c r="F351" s="118" t="s">
        <v>1686</v>
      </c>
      <c r="G351" s="366" t="s">
        <v>1687</v>
      </c>
      <c r="H351" s="118" t="s">
        <v>1685</v>
      </c>
      <c r="I351" s="168"/>
    </row>
    <row r="352" spans="1:9" ht="15" hidden="1">
      <c r="A352" s="118" t="s">
        <v>167</v>
      </c>
      <c r="B352" s="118"/>
      <c r="C352" s="129" t="s">
        <v>1689</v>
      </c>
      <c r="D352" s="188">
        <v>347</v>
      </c>
      <c r="E352" s="194" t="s">
        <v>167</v>
      </c>
      <c r="F352" s="118" t="s">
        <v>1689</v>
      </c>
      <c r="G352" s="366" t="s">
        <v>1690</v>
      </c>
      <c r="H352" s="118" t="s">
        <v>1688</v>
      </c>
      <c r="I352" s="168"/>
    </row>
    <row r="353" spans="1:9" ht="15" hidden="1">
      <c r="A353" s="118" t="s">
        <v>168</v>
      </c>
      <c r="B353" s="118"/>
      <c r="C353" s="129" t="s">
        <v>1692</v>
      </c>
      <c r="D353" s="188">
        <v>348</v>
      </c>
      <c r="E353" s="194" t="s">
        <v>168</v>
      </c>
      <c r="F353" s="118" t="s">
        <v>1692</v>
      </c>
      <c r="G353" s="366" t="s">
        <v>1693</v>
      </c>
      <c r="H353" s="118" t="s">
        <v>1691</v>
      </c>
      <c r="I353" s="168"/>
    </row>
    <row r="354" spans="1:9" ht="15" hidden="1">
      <c r="A354" s="118" t="s">
        <v>169</v>
      </c>
      <c r="B354" s="118"/>
      <c r="C354" s="129" t="s">
        <v>1695</v>
      </c>
      <c r="D354" s="188">
        <v>349</v>
      </c>
      <c r="E354" s="194" t="s">
        <v>169</v>
      </c>
      <c r="F354" s="118" t="s">
        <v>1695</v>
      </c>
      <c r="G354" s="366" t="s">
        <v>1696</v>
      </c>
      <c r="H354" s="118" t="s">
        <v>1694</v>
      </c>
      <c r="I354" s="168"/>
    </row>
    <row r="355" spans="1:9" ht="15" hidden="1">
      <c r="A355" s="118" t="s">
        <v>170</v>
      </c>
      <c r="B355" s="118"/>
      <c r="C355" s="129" t="s">
        <v>1698</v>
      </c>
      <c r="D355" s="188">
        <v>350</v>
      </c>
      <c r="E355" s="194" t="s">
        <v>170</v>
      </c>
      <c r="F355" s="118" t="s">
        <v>1698</v>
      </c>
      <c r="G355" s="366" t="s">
        <v>1699</v>
      </c>
      <c r="H355" s="118" t="s">
        <v>1697</v>
      </c>
      <c r="I355" s="168"/>
    </row>
    <row r="356" spans="1:9" ht="15" hidden="1">
      <c r="A356" s="118" t="s">
        <v>156</v>
      </c>
      <c r="B356" s="118"/>
      <c r="C356" s="129" t="s">
        <v>1701</v>
      </c>
      <c r="D356" s="188">
        <v>351</v>
      </c>
      <c r="E356" s="194" t="s">
        <v>156</v>
      </c>
      <c r="F356" s="118" t="s">
        <v>1701</v>
      </c>
      <c r="G356" s="366" t="s">
        <v>1702</v>
      </c>
      <c r="H356" s="118" t="s">
        <v>1700</v>
      </c>
      <c r="I356" s="168"/>
    </row>
    <row r="357" spans="1:9" ht="28.5" hidden="1">
      <c r="A357" s="118" t="s">
        <v>171</v>
      </c>
      <c r="B357" s="118"/>
      <c r="C357" s="129" t="s">
        <v>1704</v>
      </c>
      <c r="D357" s="188">
        <v>352</v>
      </c>
      <c r="E357" s="194" t="s">
        <v>171</v>
      </c>
      <c r="F357" s="118" t="s">
        <v>1704</v>
      </c>
      <c r="G357" s="366" t="s">
        <v>1705</v>
      </c>
      <c r="H357" s="118" t="s">
        <v>1703</v>
      </c>
      <c r="I357" s="168"/>
    </row>
    <row r="358" spans="1:9" ht="28.5" hidden="1">
      <c r="A358" s="118" t="s">
        <v>172</v>
      </c>
      <c r="B358" s="118"/>
      <c r="C358" s="129" t="s">
        <v>1707</v>
      </c>
      <c r="D358" s="188">
        <v>353</v>
      </c>
      <c r="E358" s="194" t="s">
        <v>172</v>
      </c>
      <c r="F358" s="118" t="s">
        <v>1707</v>
      </c>
      <c r="G358" s="366" t="s">
        <v>1708</v>
      </c>
      <c r="H358" s="118" t="s">
        <v>1706</v>
      </c>
      <c r="I358" s="168"/>
    </row>
    <row r="359" spans="1:9" ht="28.5" hidden="1">
      <c r="A359" s="118" t="s">
        <v>174</v>
      </c>
      <c r="B359" s="118"/>
      <c r="C359" s="129" t="s">
        <v>1710</v>
      </c>
      <c r="D359" s="188">
        <v>354</v>
      </c>
      <c r="E359" s="194" t="s">
        <v>174</v>
      </c>
      <c r="F359" s="118" t="s">
        <v>1710</v>
      </c>
      <c r="G359" s="366" t="s">
        <v>1711</v>
      </c>
      <c r="H359" s="118" t="s">
        <v>1709</v>
      </c>
      <c r="I359" s="168"/>
    </row>
    <row r="360" spans="1:9" ht="171" hidden="1">
      <c r="A360" s="118" t="s">
        <v>175</v>
      </c>
      <c r="B360" s="118"/>
      <c r="C360" s="129" t="s">
        <v>1713</v>
      </c>
      <c r="D360" s="188">
        <v>355</v>
      </c>
      <c r="E360" s="194" t="s">
        <v>176</v>
      </c>
      <c r="F360" s="118" t="s">
        <v>1713</v>
      </c>
      <c r="G360" s="366" t="s">
        <v>1714</v>
      </c>
      <c r="H360" s="118" t="s">
        <v>1712</v>
      </c>
      <c r="I360" s="168"/>
    </row>
    <row r="361" spans="1:9" ht="15" hidden="1">
      <c r="A361" s="118" t="s">
        <v>177</v>
      </c>
      <c r="B361" s="118"/>
      <c r="C361" s="129" t="s">
        <v>1716</v>
      </c>
      <c r="D361" s="188">
        <v>356</v>
      </c>
      <c r="E361" s="194" t="s">
        <v>177</v>
      </c>
      <c r="F361" s="118" t="s">
        <v>1716</v>
      </c>
      <c r="G361" s="366" t="s">
        <v>1717</v>
      </c>
      <c r="H361" s="118" t="s">
        <v>1715</v>
      </c>
      <c r="I361" s="168"/>
    </row>
    <row r="362" spans="1:9" ht="15" hidden="1">
      <c r="A362" s="118" t="s">
        <v>178</v>
      </c>
      <c r="B362" s="118"/>
      <c r="C362" s="129" t="s">
        <v>1720</v>
      </c>
      <c r="D362" s="188">
        <v>357</v>
      </c>
      <c r="E362" s="194" t="s">
        <v>1719</v>
      </c>
      <c r="F362" s="118" t="s">
        <v>1720</v>
      </c>
      <c r="G362" s="366" t="s">
        <v>1721</v>
      </c>
      <c r="H362" s="118" t="s">
        <v>1718</v>
      </c>
      <c r="I362" s="168"/>
    </row>
    <row r="363" spans="1:9" ht="71.25" hidden="1">
      <c r="A363" s="118" t="s">
        <v>179</v>
      </c>
      <c r="B363" s="118"/>
      <c r="C363" s="129" t="s">
        <v>1723</v>
      </c>
      <c r="D363" s="188">
        <v>358</v>
      </c>
      <c r="E363" s="194" t="s">
        <v>179</v>
      </c>
      <c r="F363" s="118" t="s">
        <v>1723</v>
      </c>
      <c r="G363" s="366" t="s">
        <v>1724</v>
      </c>
      <c r="H363" s="118" t="s">
        <v>1722</v>
      </c>
      <c r="I363" s="168"/>
    </row>
    <row r="364" spans="1:9" ht="99.75" hidden="1">
      <c r="A364" s="118" t="s">
        <v>182</v>
      </c>
      <c r="B364" s="118"/>
      <c r="C364" s="129" t="s">
        <v>1726</v>
      </c>
      <c r="D364" s="188">
        <v>359</v>
      </c>
      <c r="E364" s="194" t="s">
        <v>182</v>
      </c>
      <c r="F364" s="118" t="s">
        <v>1726</v>
      </c>
      <c r="G364" s="366" t="s">
        <v>1727</v>
      </c>
      <c r="H364" s="118" t="s">
        <v>1725</v>
      </c>
      <c r="I364" s="168"/>
    </row>
    <row r="365" spans="1:9" ht="42.75" hidden="1">
      <c r="A365" s="118" t="s">
        <v>181</v>
      </c>
      <c r="B365" s="118"/>
      <c r="C365" s="129" t="s">
        <v>1729</v>
      </c>
      <c r="D365" s="188">
        <v>360</v>
      </c>
      <c r="E365" s="194" t="s">
        <v>181</v>
      </c>
      <c r="F365" s="118" t="s">
        <v>1729</v>
      </c>
      <c r="G365" s="366" t="s">
        <v>1730</v>
      </c>
      <c r="H365" s="118" t="s">
        <v>1728</v>
      </c>
      <c r="I365" s="168"/>
    </row>
    <row r="366" spans="1:9" ht="57" hidden="1">
      <c r="A366" s="118" t="s">
        <v>184</v>
      </c>
      <c r="B366" s="118"/>
      <c r="C366" s="129" t="s">
        <v>1732</v>
      </c>
      <c r="D366" s="188">
        <v>361</v>
      </c>
      <c r="E366" s="194" t="s">
        <v>184</v>
      </c>
      <c r="F366" s="118" t="s">
        <v>1732</v>
      </c>
      <c r="G366" s="366" t="s">
        <v>1733</v>
      </c>
      <c r="H366" s="118" t="s">
        <v>1731</v>
      </c>
      <c r="I366" s="168"/>
    </row>
    <row r="367" spans="1:9" ht="42.75" hidden="1">
      <c r="A367" s="118" t="s">
        <v>1734</v>
      </c>
      <c r="B367" s="118"/>
      <c r="C367" s="129" t="s">
        <v>1736</v>
      </c>
      <c r="D367" s="188">
        <v>362</v>
      </c>
      <c r="E367" s="194" t="s">
        <v>1734</v>
      </c>
      <c r="F367" s="118" t="s">
        <v>1736</v>
      </c>
      <c r="G367" s="366" t="s">
        <v>1737</v>
      </c>
      <c r="H367" s="118" t="s">
        <v>1735</v>
      </c>
      <c r="I367" s="168"/>
    </row>
    <row r="368" spans="1:9" ht="42.75" hidden="1">
      <c r="A368" s="118" t="s">
        <v>1738</v>
      </c>
      <c r="B368" s="118"/>
      <c r="C368" s="129" t="s">
        <v>1740</v>
      </c>
      <c r="D368" s="188">
        <v>363</v>
      </c>
      <c r="E368" s="194" t="s">
        <v>1738</v>
      </c>
      <c r="F368" s="118" t="s">
        <v>1740</v>
      </c>
      <c r="G368" s="366" t="s">
        <v>1741</v>
      </c>
      <c r="H368" s="118" t="s">
        <v>1739</v>
      </c>
      <c r="I368" s="168"/>
    </row>
    <row r="369" spans="1:9" ht="28.5" hidden="1">
      <c r="A369" s="118" t="s">
        <v>1742</v>
      </c>
      <c r="B369" s="118"/>
      <c r="C369" s="129" t="s">
        <v>1744</v>
      </c>
      <c r="D369" s="188">
        <v>364</v>
      </c>
      <c r="E369" s="194" t="s">
        <v>1742</v>
      </c>
      <c r="F369" s="118" t="s">
        <v>1744</v>
      </c>
      <c r="G369" s="366" t="s">
        <v>1745</v>
      </c>
      <c r="H369" s="118" t="s">
        <v>1743</v>
      </c>
      <c r="I369" s="168"/>
    </row>
    <row r="370" spans="1:9" ht="42.75" hidden="1">
      <c r="A370" s="118" t="s">
        <v>1746</v>
      </c>
      <c r="B370" s="118"/>
      <c r="C370" s="129" t="s">
        <v>1748</v>
      </c>
      <c r="D370" s="188">
        <v>365</v>
      </c>
      <c r="E370" s="194" t="s">
        <v>1746</v>
      </c>
      <c r="F370" s="118" t="s">
        <v>1748</v>
      </c>
      <c r="G370" s="366" t="s">
        <v>1749</v>
      </c>
      <c r="H370" s="118" t="s">
        <v>1747</v>
      </c>
      <c r="I370" s="168"/>
    </row>
    <row r="371" spans="1:9" ht="42.75" hidden="1">
      <c r="A371" s="118" t="s">
        <v>1750</v>
      </c>
      <c r="B371" s="118"/>
      <c r="C371" s="129" t="s">
        <v>1752</v>
      </c>
      <c r="D371" s="188">
        <v>366</v>
      </c>
      <c r="E371" s="194" t="s">
        <v>1750</v>
      </c>
      <c r="F371" s="118" t="s">
        <v>1752</v>
      </c>
      <c r="G371" s="366" t="s">
        <v>1753</v>
      </c>
      <c r="H371" s="118" t="s">
        <v>1751</v>
      </c>
      <c r="I371" s="168"/>
    </row>
    <row r="372" spans="1:9" ht="42.75" hidden="1">
      <c r="A372" s="118" t="s">
        <v>1754</v>
      </c>
      <c r="B372" s="118"/>
      <c r="C372" s="129" t="s">
        <v>1756</v>
      </c>
      <c r="D372" s="188">
        <v>367</v>
      </c>
      <c r="E372" s="194" t="s">
        <v>1754</v>
      </c>
      <c r="F372" s="118" t="s">
        <v>1756</v>
      </c>
      <c r="G372" s="366" t="s">
        <v>1757</v>
      </c>
      <c r="H372" s="118" t="s">
        <v>1755</v>
      </c>
      <c r="I372" s="168"/>
    </row>
    <row r="373" spans="1:9" ht="28.5" hidden="1">
      <c r="A373" s="118" t="s">
        <v>113</v>
      </c>
      <c r="B373" s="118"/>
      <c r="C373" s="129" t="s">
        <v>1759</v>
      </c>
      <c r="D373" s="188">
        <v>368</v>
      </c>
      <c r="E373" s="194" t="s">
        <v>113</v>
      </c>
      <c r="F373" s="118" t="s">
        <v>1759</v>
      </c>
      <c r="G373" s="366" t="s">
        <v>1760</v>
      </c>
      <c r="H373" s="118" t="s">
        <v>1758</v>
      </c>
      <c r="I373" s="168"/>
    </row>
    <row r="374" spans="1:9" ht="28.5" hidden="1">
      <c r="A374" s="118" t="s">
        <v>115</v>
      </c>
      <c r="B374" s="118"/>
      <c r="C374" s="129" t="s">
        <v>1762</v>
      </c>
      <c r="D374" s="188">
        <v>369</v>
      </c>
      <c r="E374" s="194" t="s">
        <v>115</v>
      </c>
      <c r="F374" s="118" t="s">
        <v>1762</v>
      </c>
      <c r="G374" s="366" t="s">
        <v>1763</v>
      </c>
      <c r="H374" s="118" t="s">
        <v>1761</v>
      </c>
      <c r="I374" s="168"/>
    </row>
    <row r="375" spans="1:9" ht="15" hidden="1">
      <c r="A375" s="118" t="s">
        <v>114</v>
      </c>
      <c r="B375" s="118"/>
      <c r="C375" s="129" t="s">
        <v>1765</v>
      </c>
      <c r="D375" s="188">
        <v>370</v>
      </c>
      <c r="E375" s="194" t="s">
        <v>114</v>
      </c>
      <c r="F375" s="118" t="s">
        <v>1765</v>
      </c>
      <c r="G375" s="366" t="s">
        <v>1766</v>
      </c>
      <c r="H375" s="118" t="s">
        <v>1764</v>
      </c>
      <c r="I375" s="168"/>
    </row>
    <row r="376" spans="1:9" ht="15" hidden="1">
      <c r="A376" s="118" t="s">
        <v>116</v>
      </c>
      <c r="B376" s="118"/>
      <c r="C376" s="129" t="s">
        <v>1768</v>
      </c>
      <c r="D376" s="188">
        <v>371</v>
      </c>
      <c r="E376" s="194" t="s">
        <v>116</v>
      </c>
      <c r="F376" s="118" t="s">
        <v>1768</v>
      </c>
      <c r="G376" s="366" t="s">
        <v>1769</v>
      </c>
      <c r="H376" s="118" t="s">
        <v>1767</v>
      </c>
      <c r="I376" s="168"/>
    </row>
    <row r="377" spans="1:9" ht="15" hidden="1">
      <c r="A377" s="118" t="s">
        <v>107</v>
      </c>
      <c r="B377" s="118"/>
      <c r="C377" s="129" t="s">
        <v>1771</v>
      </c>
      <c r="D377" s="188">
        <v>372</v>
      </c>
      <c r="E377" s="194" t="s">
        <v>107</v>
      </c>
      <c r="F377" s="118" t="s">
        <v>1771</v>
      </c>
      <c r="G377" s="366" t="s">
        <v>1772</v>
      </c>
      <c r="H377" s="118" t="s">
        <v>1770</v>
      </c>
      <c r="I377" s="168"/>
    </row>
    <row r="378" spans="1:9" ht="42.75" hidden="1">
      <c r="A378" s="118" t="s">
        <v>1773</v>
      </c>
      <c r="B378" s="118"/>
      <c r="C378" s="129" t="s">
        <v>1775</v>
      </c>
      <c r="D378" s="188">
        <v>373</v>
      </c>
      <c r="E378" s="194" t="s">
        <v>1773</v>
      </c>
      <c r="F378" s="118" t="s">
        <v>1775</v>
      </c>
      <c r="G378" s="366" t="s">
        <v>1776</v>
      </c>
      <c r="H378" s="118" t="s">
        <v>1774</v>
      </c>
      <c r="I378" s="168"/>
    </row>
    <row r="379" spans="1:9" ht="42.75" hidden="1">
      <c r="A379" s="118" t="s">
        <v>1777</v>
      </c>
      <c r="B379" s="118"/>
      <c r="C379" s="129" t="s">
        <v>1779</v>
      </c>
      <c r="D379" s="188">
        <v>374</v>
      </c>
      <c r="E379" s="194" t="s">
        <v>1777</v>
      </c>
      <c r="F379" s="118" t="s">
        <v>1779</v>
      </c>
      <c r="G379" s="366" t="s">
        <v>1780</v>
      </c>
      <c r="H379" s="118" t="s">
        <v>1778</v>
      </c>
      <c r="I379" s="168"/>
    </row>
    <row r="380" spans="1:9" ht="28.5" hidden="1">
      <c r="A380" s="118" t="s">
        <v>1781</v>
      </c>
      <c r="B380" s="118"/>
      <c r="C380" s="129" t="s">
        <v>1783</v>
      </c>
      <c r="D380" s="188">
        <v>375</v>
      </c>
      <c r="E380" s="194" t="s">
        <v>1781</v>
      </c>
      <c r="F380" s="118" t="s">
        <v>1783</v>
      </c>
      <c r="G380" s="366" t="s">
        <v>1784</v>
      </c>
      <c r="H380" s="118" t="s">
        <v>1782</v>
      </c>
      <c r="I380" s="168"/>
    </row>
    <row r="381" spans="1:9" ht="28.5" hidden="1">
      <c r="A381" s="118" t="s">
        <v>1785</v>
      </c>
      <c r="B381" s="118"/>
      <c r="C381" s="129" t="s">
        <v>1787</v>
      </c>
      <c r="D381" s="188">
        <v>376</v>
      </c>
      <c r="E381" s="194" t="s">
        <v>1785</v>
      </c>
      <c r="F381" s="118" t="s">
        <v>1787</v>
      </c>
      <c r="G381" s="366" t="s">
        <v>1788</v>
      </c>
      <c r="H381" s="118" t="s">
        <v>1786</v>
      </c>
      <c r="I381" s="168"/>
    </row>
    <row r="382" spans="1:9" ht="28.5" hidden="1">
      <c r="A382" s="118" t="s">
        <v>1789</v>
      </c>
      <c r="B382" s="118"/>
      <c r="C382" s="129" t="s">
        <v>1791</v>
      </c>
      <c r="D382" s="188">
        <v>377</v>
      </c>
      <c r="E382" s="194" t="s">
        <v>1789</v>
      </c>
      <c r="F382" s="118" t="s">
        <v>1791</v>
      </c>
      <c r="G382" s="366" t="s">
        <v>1792</v>
      </c>
      <c r="H382" s="118" t="s">
        <v>1790</v>
      </c>
      <c r="I382" s="168"/>
    </row>
    <row r="383" spans="1:9" ht="28.5" hidden="1">
      <c r="A383" s="118" t="s">
        <v>117</v>
      </c>
      <c r="B383" s="118"/>
      <c r="C383" s="129" t="s">
        <v>1794</v>
      </c>
      <c r="D383" s="188">
        <v>378</v>
      </c>
      <c r="E383" s="194" t="s">
        <v>117</v>
      </c>
      <c r="F383" s="118" t="s">
        <v>1794</v>
      </c>
      <c r="G383" s="366" t="s">
        <v>1795</v>
      </c>
      <c r="H383" s="118" t="s">
        <v>1793</v>
      </c>
      <c r="I383" s="168"/>
    </row>
    <row r="384" spans="1:9" ht="42.75" hidden="1">
      <c r="A384" s="118" t="s">
        <v>119</v>
      </c>
      <c r="B384" s="118"/>
      <c r="C384" s="129" t="s">
        <v>1797</v>
      </c>
      <c r="D384" s="188">
        <v>379</v>
      </c>
      <c r="E384" s="194" t="s">
        <v>119</v>
      </c>
      <c r="F384" s="118" t="s">
        <v>1797</v>
      </c>
      <c r="G384" s="366" t="s">
        <v>1798</v>
      </c>
      <c r="H384" s="118" t="s">
        <v>1796</v>
      </c>
      <c r="I384" s="168"/>
    </row>
    <row r="385" spans="1:9" ht="42.75" hidden="1">
      <c r="A385" s="118" t="s">
        <v>222</v>
      </c>
      <c r="B385" s="118"/>
      <c r="C385" s="129" t="s">
        <v>1800</v>
      </c>
      <c r="D385" s="188">
        <v>380</v>
      </c>
      <c r="E385" s="194" t="s">
        <v>222</v>
      </c>
      <c r="F385" s="118" t="s">
        <v>1800</v>
      </c>
      <c r="G385" s="366" t="s">
        <v>1801</v>
      </c>
      <c r="H385" s="118" t="s">
        <v>1799</v>
      </c>
      <c r="I385" s="168"/>
    </row>
    <row r="386" spans="1:9" ht="15" hidden="1">
      <c r="A386" s="118" t="s">
        <v>223</v>
      </c>
      <c r="B386" s="118"/>
      <c r="C386" s="129" t="s">
        <v>1803</v>
      </c>
      <c r="D386" s="188">
        <v>381</v>
      </c>
      <c r="E386" s="194" t="s">
        <v>223</v>
      </c>
      <c r="F386" s="118" t="s">
        <v>1803</v>
      </c>
      <c r="G386" s="366" t="s">
        <v>1804</v>
      </c>
      <c r="H386" s="118" t="s">
        <v>1802</v>
      </c>
      <c r="I386" s="168"/>
    </row>
    <row r="387" spans="1:9" ht="15" hidden="1">
      <c r="A387" s="118" t="s">
        <v>224</v>
      </c>
      <c r="B387" s="118"/>
      <c r="C387" s="129" t="s">
        <v>1806</v>
      </c>
      <c r="D387" s="188">
        <v>382</v>
      </c>
      <c r="E387" s="194" t="s">
        <v>224</v>
      </c>
      <c r="F387" s="118" t="s">
        <v>1806</v>
      </c>
      <c r="G387" s="366" t="s">
        <v>1807</v>
      </c>
      <c r="H387" s="118" t="s">
        <v>1805</v>
      </c>
      <c r="I387" s="168"/>
    </row>
    <row r="388" spans="1:9" ht="42.75" hidden="1">
      <c r="A388" s="118" t="s">
        <v>183</v>
      </c>
      <c r="B388" s="118"/>
      <c r="C388" s="129" t="s">
        <v>1809</v>
      </c>
      <c r="D388" s="188">
        <v>383</v>
      </c>
      <c r="E388" s="194" t="s">
        <v>183</v>
      </c>
      <c r="F388" s="118" t="s">
        <v>1809</v>
      </c>
      <c r="G388" s="366" t="s">
        <v>1810</v>
      </c>
      <c r="H388" s="118" t="s">
        <v>1808</v>
      </c>
      <c r="I388" s="168"/>
    </row>
    <row r="389" spans="1:9" ht="15" hidden="1">
      <c r="A389" s="118" t="s">
        <v>173</v>
      </c>
      <c r="B389" s="118"/>
      <c r="C389" s="129" t="s">
        <v>1812</v>
      </c>
      <c r="D389" s="188">
        <v>384</v>
      </c>
      <c r="E389" s="194" t="s">
        <v>173</v>
      </c>
      <c r="F389" s="118" t="s">
        <v>1812</v>
      </c>
      <c r="G389" s="366" t="s">
        <v>1813</v>
      </c>
      <c r="H389" s="118" t="s">
        <v>1811</v>
      </c>
      <c r="I389" s="168"/>
    </row>
    <row r="390" spans="1:9" ht="28.5" hidden="1">
      <c r="A390" s="118" t="s">
        <v>180</v>
      </c>
      <c r="B390" s="118"/>
      <c r="C390" s="129" t="s">
        <v>1815</v>
      </c>
      <c r="D390" s="188">
        <v>385</v>
      </c>
      <c r="E390" s="194" t="s">
        <v>180</v>
      </c>
      <c r="F390" s="118" t="s">
        <v>1815</v>
      </c>
      <c r="G390" s="366" t="s">
        <v>1816</v>
      </c>
      <c r="H390" s="118" t="s">
        <v>1814</v>
      </c>
      <c r="I390" s="168"/>
    </row>
    <row r="391" spans="1:9" ht="42.75" hidden="1">
      <c r="A391" s="118" t="s">
        <v>1817</v>
      </c>
      <c r="B391" s="118"/>
      <c r="C391" s="129" t="s">
        <v>465</v>
      </c>
      <c r="D391" s="188">
        <v>386</v>
      </c>
      <c r="E391" s="194" t="s">
        <v>1817</v>
      </c>
      <c r="F391" s="118" t="s">
        <v>465</v>
      </c>
      <c r="G391" s="366" t="s">
        <v>1819</v>
      </c>
      <c r="H391" s="118" t="s">
        <v>1818</v>
      </c>
      <c r="I391" s="168"/>
    </row>
    <row r="392" spans="1:9" ht="42.75" hidden="1">
      <c r="A392" s="118" t="s">
        <v>1820</v>
      </c>
      <c r="B392" s="118"/>
      <c r="C392" s="129" t="s">
        <v>1822</v>
      </c>
      <c r="D392" s="188">
        <v>387</v>
      </c>
      <c r="E392" s="194" t="s">
        <v>1820</v>
      </c>
      <c r="F392" s="118" t="s">
        <v>1822</v>
      </c>
      <c r="G392" s="366" t="s">
        <v>1823</v>
      </c>
      <c r="H392" s="118" t="s">
        <v>1821</v>
      </c>
      <c r="I392" s="168"/>
    </row>
    <row r="393" spans="1:9" ht="42.75" hidden="1">
      <c r="A393" s="118" t="s">
        <v>1824</v>
      </c>
      <c r="B393" s="118"/>
      <c r="C393" s="129" t="s">
        <v>1825</v>
      </c>
      <c r="D393" s="188">
        <v>388</v>
      </c>
      <c r="E393" s="194" t="s">
        <v>1824</v>
      </c>
      <c r="F393" s="118" t="s">
        <v>1825</v>
      </c>
      <c r="G393" s="366" t="s">
        <v>1826</v>
      </c>
      <c r="H393" s="118" t="s">
        <v>1326</v>
      </c>
      <c r="I393" s="168"/>
    </row>
    <row r="394" spans="1:9" ht="42.75" hidden="1">
      <c r="A394" s="118" t="s">
        <v>1827</v>
      </c>
      <c r="B394" s="118"/>
      <c r="C394" s="129" t="s">
        <v>1829</v>
      </c>
      <c r="D394" s="188">
        <v>389</v>
      </c>
      <c r="E394" s="194" t="s">
        <v>1827</v>
      </c>
      <c r="F394" s="118" t="s">
        <v>1829</v>
      </c>
      <c r="G394" s="366" t="s">
        <v>1830</v>
      </c>
      <c r="H394" s="118" t="s">
        <v>1828</v>
      </c>
      <c r="I394" s="168"/>
    </row>
    <row r="395" spans="1:9" ht="42.75" hidden="1">
      <c r="A395" s="118" t="s">
        <v>1831</v>
      </c>
      <c r="B395" s="118"/>
      <c r="C395" s="129" t="s">
        <v>1833</v>
      </c>
      <c r="D395" s="188">
        <v>390</v>
      </c>
      <c r="E395" s="194" t="s">
        <v>1831</v>
      </c>
      <c r="F395" s="118" t="s">
        <v>1833</v>
      </c>
      <c r="G395" s="366" t="s">
        <v>1834</v>
      </c>
      <c r="H395" s="118" t="s">
        <v>1832</v>
      </c>
      <c r="I395" s="168"/>
    </row>
    <row r="396" spans="1:9" ht="57" hidden="1">
      <c r="A396" s="118" t="s">
        <v>1835</v>
      </c>
      <c r="B396" s="118"/>
      <c r="C396" s="129" t="s">
        <v>1837</v>
      </c>
      <c r="D396" s="188">
        <v>391</v>
      </c>
      <c r="E396" s="194" t="s">
        <v>1835</v>
      </c>
      <c r="F396" s="118" t="s">
        <v>1837</v>
      </c>
      <c r="G396" s="366" t="s">
        <v>1838</v>
      </c>
      <c r="H396" s="118" t="s">
        <v>1836</v>
      </c>
      <c r="I396" s="168"/>
    </row>
    <row r="397" spans="1:9" ht="15" hidden="1">
      <c r="A397" s="118" t="s">
        <v>1839</v>
      </c>
      <c r="B397" s="118"/>
      <c r="C397" s="129" t="s">
        <v>3576</v>
      </c>
      <c r="D397" s="188">
        <v>392</v>
      </c>
      <c r="E397" s="228" t="s">
        <v>1839</v>
      </c>
      <c r="F397" s="118" t="s">
        <v>3576</v>
      </c>
      <c r="G397" s="366" t="s">
        <v>3666</v>
      </c>
      <c r="H397" s="118"/>
      <c r="I397" s="229"/>
    </row>
    <row r="398" spans="1:9" ht="15" hidden="1">
      <c r="A398" s="118" t="s">
        <v>1840</v>
      </c>
      <c r="B398" s="118"/>
      <c r="C398" s="129" t="s">
        <v>3577</v>
      </c>
      <c r="D398" s="188">
        <v>393</v>
      </c>
      <c r="E398" s="228" t="s">
        <v>1840</v>
      </c>
      <c r="F398" s="118" t="s">
        <v>3577</v>
      </c>
      <c r="G398" s="366" t="s">
        <v>3667</v>
      </c>
      <c r="H398" s="118"/>
      <c r="I398" s="229"/>
    </row>
    <row r="399" spans="1:9" ht="99.75" hidden="1">
      <c r="A399" s="118" t="s">
        <v>1841</v>
      </c>
      <c r="B399" s="118"/>
      <c r="C399" s="129" t="s">
        <v>3567</v>
      </c>
      <c r="D399" s="227">
        <v>394</v>
      </c>
      <c r="E399" s="194" t="s">
        <v>1842</v>
      </c>
      <c r="F399" s="118" t="s">
        <v>3567</v>
      </c>
      <c r="G399" s="366" t="s">
        <v>3693</v>
      </c>
      <c r="H399" s="118"/>
      <c r="I399" s="229"/>
    </row>
    <row r="400" spans="1:9" ht="15" hidden="1">
      <c r="A400" s="118" t="s">
        <v>3524</v>
      </c>
      <c r="B400" s="118" t="s">
        <v>740</v>
      </c>
      <c r="C400" s="129" t="s">
        <v>3578</v>
      </c>
      <c r="D400" s="227">
        <v>395</v>
      </c>
      <c r="E400" s="228" t="s">
        <v>3524</v>
      </c>
      <c r="F400" s="118" t="s">
        <v>3578</v>
      </c>
      <c r="G400" s="366" t="s">
        <v>3668</v>
      </c>
      <c r="H400" s="118"/>
      <c r="I400" s="229"/>
    </row>
    <row r="401" spans="1:9" ht="15" hidden="1">
      <c r="A401" s="118" t="s">
        <v>3550</v>
      </c>
      <c r="B401" s="118" t="s">
        <v>3552</v>
      </c>
      <c r="C401" s="129" t="s">
        <v>3579</v>
      </c>
      <c r="D401" s="188">
        <v>396</v>
      </c>
      <c r="E401" s="194" t="s">
        <v>3550</v>
      </c>
      <c r="F401" s="118" t="s">
        <v>3579</v>
      </c>
      <c r="G401" s="366" t="s">
        <v>3669</v>
      </c>
      <c r="H401" s="118"/>
      <c r="I401" s="168"/>
    </row>
    <row r="402" spans="1:9" ht="15" hidden="1">
      <c r="A402" s="118" t="s">
        <v>3551</v>
      </c>
      <c r="B402" s="118" t="s">
        <v>3552</v>
      </c>
      <c r="C402" s="129" t="s">
        <v>3580</v>
      </c>
      <c r="D402" s="188">
        <v>397</v>
      </c>
      <c r="E402" s="194" t="s">
        <v>3551</v>
      </c>
      <c r="F402" s="118" t="s">
        <v>3580</v>
      </c>
      <c r="G402" s="366" t="s">
        <v>3694</v>
      </c>
      <c r="H402" s="118"/>
      <c r="I402" s="168"/>
    </row>
    <row r="403" spans="1:9" ht="15" hidden="1">
      <c r="A403" s="118" t="s">
        <v>3437</v>
      </c>
      <c r="B403" s="118" t="s">
        <v>3552</v>
      </c>
      <c r="C403" s="129" t="s">
        <v>3581</v>
      </c>
      <c r="D403" s="188">
        <v>398</v>
      </c>
      <c r="E403" s="194" t="s">
        <v>3437</v>
      </c>
      <c r="F403" s="118" t="s">
        <v>3581</v>
      </c>
      <c r="G403" s="366" t="s">
        <v>3660</v>
      </c>
      <c r="H403" s="118"/>
      <c r="I403" s="168"/>
    </row>
    <row r="404" spans="1:9" ht="99.75" hidden="1">
      <c r="A404" s="118" t="s">
        <v>3555</v>
      </c>
      <c r="B404" s="118" t="s">
        <v>3554</v>
      </c>
      <c r="C404" s="129" t="s">
        <v>3567</v>
      </c>
      <c r="D404" s="188">
        <v>399</v>
      </c>
      <c r="E404" s="194" t="s">
        <v>1842</v>
      </c>
      <c r="F404" s="118" t="s">
        <v>3567</v>
      </c>
      <c r="G404" s="366" t="s">
        <v>3693</v>
      </c>
      <c r="H404" s="118"/>
      <c r="I404" s="168"/>
    </row>
    <row r="405" spans="1:9" ht="42.75" hidden="1">
      <c r="A405" s="118" t="s">
        <v>3448</v>
      </c>
      <c r="B405" s="118" t="s">
        <v>3554</v>
      </c>
      <c r="C405" s="129" t="s">
        <v>3568</v>
      </c>
      <c r="D405" s="188">
        <v>400</v>
      </c>
      <c r="E405" s="194" t="s">
        <v>3448</v>
      </c>
      <c r="F405" s="118" t="s">
        <v>3568</v>
      </c>
      <c r="G405" s="366" t="s">
        <v>3670</v>
      </c>
      <c r="H405" s="118"/>
      <c r="I405" s="168"/>
    </row>
    <row r="406" spans="1:9" ht="15" hidden="1">
      <c r="A406" s="118" t="s">
        <v>3449</v>
      </c>
      <c r="B406" s="118" t="s">
        <v>3554</v>
      </c>
      <c r="C406" s="129" t="s">
        <v>3582</v>
      </c>
      <c r="D406" s="188">
        <v>401</v>
      </c>
      <c r="E406" s="194" t="s">
        <v>3449</v>
      </c>
      <c r="F406" s="118" t="s">
        <v>3582</v>
      </c>
      <c r="G406" s="366" t="s">
        <v>3695</v>
      </c>
      <c r="H406" s="118"/>
      <c r="I406" s="168"/>
    </row>
    <row r="407" spans="1:9" ht="15" hidden="1">
      <c r="A407" s="118" t="s">
        <v>3450</v>
      </c>
      <c r="B407" s="118" t="s">
        <v>3554</v>
      </c>
      <c r="C407" s="129" t="s">
        <v>3583</v>
      </c>
      <c r="D407" s="188">
        <v>402</v>
      </c>
      <c r="E407" s="194" t="s">
        <v>3450</v>
      </c>
      <c r="F407" s="118" t="s">
        <v>3583</v>
      </c>
      <c r="G407" s="366" t="s">
        <v>3696</v>
      </c>
      <c r="H407" s="118"/>
      <c r="I407" s="168"/>
    </row>
    <row r="408" spans="1:9" ht="28.5" hidden="1">
      <c r="A408" s="118" t="s">
        <v>3553</v>
      </c>
      <c r="B408" s="118" t="s">
        <v>3554</v>
      </c>
      <c r="C408" s="129" t="s">
        <v>3584</v>
      </c>
      <c r="D408" s="188">
        <v>403</v>
      </c>
      <c r="E408" s="194" t="s">
        <v>3553</v>
      </c>
      <c r="F408" s="118" t="s">
        <v>3584</v>
      </c>
      <c r="G408" s="366" t="s">
        <v>3697</v>
      </c>
      <c r="H408" s="118"/>
      <c r="I408" s="168"/>
    </row>
    <row r="409" spans="1:9" ht="15" hidden="1">
      <c r="A409" s="118" t="s">
        <v>3447</v>
      </c>
      <c r="B409" s="118" t="s">
        <v>3554</v>
      </c>
      <c r="C409" s="129" t="s">
        <v>3585</v>
      </c>
      <c r="D409" s="188">
        <v>404</v>
      </c>
      <c r="E409" s="194" t="s">
        <v>3447</v>
      </c>
      <c r="F409" s="118" t="s">
        <v>3585</v>
      </c>
      <c r="G409" s="366" t="s">
        <v>3698</v>
      </c>
      <c r="H409" s="118"/>
      <c r="I409" s="168"/>
    </row>
    <row r="410" spans="1:9" ht="28.5" hidden="1">
      <c r="A410" s="118" t="s">
        <v>3452</v>
      </c>
      <c r="B410" s="118" t="s">
        <v>3554</v>
      </c>
      <c r="C410" s="129" t="s">
        <v>3569</v>
      </c>
      <c r="D410" s="188">
        <v>405</v>
      </c>
      <c r="E410" s="194" t="s">
        <v>3452</v>
      </c>
      <c r="F410" s="118" t="s">
        <v>3569</v>
      </c>
      <c r="G410" s="366" t="s">
        <v>3699</v>
      </c>
      <c r="H410" s="118"/>
      <c r="I410" s="168"/>
    </row>
    <row r="411" spans="1:9" ht="15" hidden="1">
      <c r="A411" s="118" t="s">
        <v>3453</v>
      </c>
      <c r="B411" s="118" t="s">
        <v>3554</v>
      </c>
      <c r="C411" s="129" t="s">
        <v>3586</v>
      </c>
      <c r="D411" s="188">
        <v>406</v>
      </c>
      <c r="E411" s="228" t="s">
        <v>3453</v>
      </c>
      <c r="F411" s="118" t="s">
        <v>3586</v>
      </c>
      <c r="G411" s="366" t="s">
        <v>3671</v>
      </c>
      <c r="H411" s="118"/>
      <c r="I411" s="229"/>
    </row>
    <row r="412" spans="1:9" ht="15" hidden="1">
      <c r="A412" s="118" t="s">
        <v>3456</v>
      </c>
      <c r="B412" s="118" t="s">
        <v>3554</v>
      </c>
      <c r="C412" s="129" t="s">
        <v>3587</v>
      </c>
      <c r="D412" s="188">
        <v>407</v>
      </c>
      <c r="E412" s="228" t="s">
        <v>3456</v>
      </c>
      <c r="F412" s="118" t="s">
        <v>3587</v>
      </c>
      <c r="G412" s="366" t="s">
        <v>1522</v>
      </c>
      <c r="H412" s="118"/>
      <c r="I412" s="229"/>
    </row>
    <row r="413" spans="1:9" ht="15" hidden="1">
      <c r="A413" s="118" t="s">
        <v>3434</v>
      </c>
      <c r="B413" s="118" t="s">
        <v>3554</v>
      </c>
      <c r="C413" s="129" t="s">
        <v>3588</v>
      </c>
      <c r="D413" s="188">
        <v>408</v>
      </c>
      <c r="E413" s="228" t="s">
        <v>3434</v>
      </c>
      <c r="F413" s="118" t="s">
        <v>3588</v>
      </c>
      <c r="G413" s="366" t="s">
        <v>563</v>
      </c>
      <c r="H413" s="118"/>
      <c r="I413" s="229"/>
    </row>
    <row r="414" spans="1:9" ht="15" hidden="1">
      <c r="A414" s="118" t="s">
        <v>3455</v>
      </c>
      <c r="B414" s="118" t="s">
        <v>3554</v>
      </c>
      <c r="C414" s="129" t="s">
        <v>3589</v>
      </c>
      <c r="D414" s="188">
        <v>409</v>
      </c>
      <c r="E414" s="228" t="s">
        <v>3455</v>
      </c>
      <c r="F414" s="118" t="s">
        <v>3589</v>
      </c>
      <c r="G414" s="366" t="s">
        <v>3672</v>
      </c>
      <c r="H414" s="118"/>
      <c r="I414" s="229"/>
    </row>
    <row r="415" spans="1:9" ht="228" hidden="1">
      <c r="A415" s="118" t="s">
        <v>3558</v>
      </c>
      <c r="B415" s="118" t="s">
        <v>3554</v>
      </c>
      <c r="C415" s="129" t="s">
        <v>3570</v>
      </c>
      <c r="D415" s="188">
        <v>410</v>
      </c>
      <c r="E415" s="194" t="s">
        <v>3556</v>
      </c>
      <c r="F415" s="118" t="s">
        <v>3570</v>
      </c>
      <c r="G415" s="366" t="s">
        <v>3700</v>
      </c>
      <c r="H415" s="118"/>
      <c r="I415" s="168"/>
    </row>
    <row r="416" spans="1:9" ht="15" hidden="1">
      <c r="A416" s="118" t="s">
        <v>3458</v>
      </c>
      <c r="B416" s="118" t="s">
        <v>3554</v>
      </c>
      <c r="C416" s="129" t="s">
        <v>3571</v>
      </c>
      <c r="D416" s="188">
        <v>411</v>
      </c>
      <c r="E416" s="194" t="s">
        <v>3458</v>
      </c>
      <c r="F416" s="118" t="s">
        <v>3571</v>
      </c>
      <c r="G416" s="366" t="s">
        <v>3701</v>
      </c>
      <c r="H416" s="118"/>
      <c r="I416" s="168"/>
    </row>
    <row r="417" spans="1:9" ht="15" hidden="1">
      <c r="A417" s="118" t="s">
        <v>3460</v>
      </c>
      <c r="B417" s="118" t="s">
        <v>3554</v>
      </c>
      <c r="C417" s="129" t="s">
        <v>3590</v>
      </c>
      <c r="D417" s="188">
        <v>412</v>
      </c>
      <c r="E417" s="194" t="s">
        <v>3460</v>
      </c>
      <c r="F417" s="118" t="s">
        <v>3590</v>
      </c>
      <c r="G417" s="366" t="s">
        <v>3702</v>
      </c>
      <c r="H417" s="118"/>
      <c r="I417" s="168"/>
    </row>
    <row r="418" spans="1:9" ht="15" hidden="1">
      <c r="A418" s="118" t="s">
        <v>3461</v>
      </c>
      <c r="B418" s="118" t="s">
        <v>3554</v>
      </c>
      <c r="C418" s="129" t="s">
        <v>3591</v>
      </c>
      <c r="D418" s="188">
        <v>413</v>
      </c>
      <c r="E418" s="194" t="s">
        <v>3461</v>
      </c>
      <c r="F418" s="118" t="s">
        <v>3591</v>
      </c>
      <c r="G418" s="366" t="s">
        <v>3703</v>
      </c>
      <c r="H418" s="118"/>
      <c r="I418" s="168"/>
    </row>
    <row r="419" spans="1:9" ht="15" hidden="1">
      <c r="A419" s="118" t="s">
        <v>3462</v>
      </c>
      <c r="B419" s="118" t="s">
        <v>3554</v>
      </c>
      <c r="C419" s="129" t="s">
        <v>3592</v>
      </c>
      <c r="D419" s="188">
        <v>414</v>
      </c>
      <c r="E419" s="194" t="s">
        <v>3462</v>
      </c>
      <c r="F419" s="118" t="s">
        <v>3592</v>
      </c>
      <c r="G419" s="366" t="s">
        <v>3704</v>
      </c>
      <c r="H419" s="118"/>
      <c r="I419" s="168"/>
    </row>
    <row r="420" spans="1:9" ht="28.5" hidden="1">
      <c r="A420" s="118" t="s">
        <v>3463</v>
      </c>
      <c r="B420" s="118" t="s">
        <v>3554</v>
      </c>
      <c r="C420" s="129" t="s">
        <v>3593</v>
      </c>
      <c r="D420" s="188">
        <v>415</v>
      </c>
      <c r="E420" s="194" t="s">
        <v>3463</v>
      </c>
      <c r="F420" s="118" t="s">
        <v>3593</v>
      </c>
      <c r="G420" s="366" t="s">
        <v>3705</v>
      </c>
      <c r="H420" s="118"/>
      <c r="I420" s="168"/>
    </row>
    <row r="421" spans="1:9" ht="15" hidden="1">
      <c r="A421" s="118" t="s">
        <v>3468</v>
      </c>
      <c r="B421" s="118" t="s">
        <v>3554</v>
      </c>
      <c r="C421" s="129" t="s">
        <v>3572</v>
      </c>
      <c r="D421" s="188">
        <v>416</v>
      </c>
      <c r="E421" s="194" t="s">
        <v>3468</v>
      </c>
      <c r="F421" s="118" t="s">
        <v>3572</v>
      </c>
      <c r="G421" s="366" t="s">
        <v>3706</v>
      </c>
      <c r="H421" s="118"/>
      <c r="I421" s="168"/>
    </row>
    <row r="422" spans="1:9" ht="15" hidden="1">
      <c r="A422" s="118" t="s">
        <v>3454</v>
      </c>
      <c r="B422" s="118" t="s">
        <v>3554</v>
      </c>
      <c r="C422" s="129" t="s">
        <v>3594</v>
      </c>
      <c r="D422" s="188">
        <v>417</v>
      </c>
      <c r="E422" s="194" t="s">
        <v>3454</v>
      </c>
      <c r="F422" s="118" t="s">
        <v>3594</v>
      </c>
      <c r="G422" s="366" t="s">
        <v>3673</v>
      </c>
      <c r="H422" s="118"/>
      <c r="I422" s="168"/>
    </row>
    <row r="423" spans="1:9" ht="15" hidden="1">
      <c r="A423" s="118" t="s">
        <v>3467</v>
      </c>
      <c r="B423" s="118" t="s">
        <v>3554</v>
      </c>
      <c r="C423" s="129" t="s">
        <v>3595</v>
      </c>
      <c r="D423" s="188">
        <v>418</v>
      </c>
      <c r="E423" s="194" t="s">
        <v>3467</v>
      </c>
      <c r="F423" s="118" t="s">
        <v>3595</v>
      </c>
      <c r="G423" s="366" t="s">
        <v>3674</v>
      </c>
      <c r="H423" s="118"/>
      <c r="I423" s="168"/>
    </row>
    <row r="424" spans="1:9" ht="15" hidden="1">
      <c r="A424" s="118" t="s">
        <v>3469</v>
      </c>
      <c r="B424" s="118" t="s">
        <v>3554</v>
      </c>
      <c r="C424" s="129" t="s">
        <v>3469</v>
      </c>
      <c r="D424" s="188">
        <v>419</v>
      </c>
      <c r="E424" s="194" t="s">
        <v>3469</v>
      </c>
      <c r="F424" s="118" t="s">
        <v>3469</v>
      </c>
      <c r="G424" s="366" t="s">
        <v>3707</v>
      </c>
      <c r="H424" s="118"/>
      <c r="I424" s="168"/>
    </row>
    <row r="425" spans="1:9" ht="15" hidden="1">
      <c r="A425" s="118" t="s">
        <v>3472</v>
      </c>
      <c r="B425" s="118" t="s">
        <v>3554</v>
      </c>
      <c r="C425" s="129" t="s">
        <v>3596</v>
      </c>
      <c r="D425" s="188">
        <v>420</v>
      </c>
      <c r="E425" s="194" t="s">
        <v>3472</v>
      </c>
      <c r="F425" s="118" t="s">
        <v>3596</v>
      </c>
      <c r="G425" s="366" t="s">
        <v>3708</v>
      </c>
      <c r="H425" s="118"/>
      <c r="I425" s="168"/>
    </row>
    <row r="426" spans="1:9" ht="15" hidden="1">
      <c r="A426" s="118" t="s">
        <v>3471</v>
      </c>
      <c r="B426" s="118" t="s">
        <v>3554</v>
      </c>
      <c r="C426" s="129" t="s">
        <v>3597</v>
      </c>
      <c r="D426" s="188">
        <v>421</v>
      </c>
      <c r="E426" s="194" t="s">
        <v>3471</v>
      </c>
      <c r="F426" s="118" t="s">
        <v>3597</v>
      </c>
      <c r="G426" s="366" t="s">
        <v>3675</v>
      </c>
      <c r="H426" s="118"/>
      <c r="I426" s="168"/>
    </row>
    <row r="427" spans="1:9" ht="15" hidden="1">
      <c r="A427" s="118" t="s">
        <v>3473</v>
      </c>
      <c r="B427" s="118" t="s">
        <v>3554</v>
      </c>
      <c r="C427" s="129" t="s">
        <v>3473</v>
      </c>
      <c r="D427" s="188">
        <v>422</v>
      </c>
      <c r="E427" s="194" t="s">
        <v>3473</v>
      </c>
      <c r="F427" s="118" t="s">
        <v>3473</v>
      </c>
      <c r="G427" s="366" t="s">
        <v>3709</v>
      </c>
      <c r="H427" s="118"/>
      <c r="I427" s="168"/>
    </row>
    <row r="428" spans="1:9" ht="15" hidden="1">
      <c r="A428" s="118" t="s">
        <v>3475</v>
      </c>
      <c r="B428" s="118" t="s">
        <v>3554</v>
      </c>
      <c r="C428" s="129" t="s">
        <v>3598</v>
      </c>
      <c r="D428" s="188">
        <v>423</v>
      </c>
      <c r="E428" s="194" t="s">
        <v>3475</v>
      </c>
      <c r="F428" s="118" t="s">
        <v>3598</v>
      </c>
      <c r="G428" s="366" t="s">
        <v>3676</v>
      </c>
      <c r="H428" s="118"/>
      <c r="I428" s="168"/>
    </row>
    <row r="429" spans="1:9" ht="15" hidden="1">
      <c r="A429" s="118" t="s">
        <v>3477</v>
      </c>
      <c r="B429" s="118" t="s">
        <v>3554</v>
      </c>
      <c r="C429" s="129" t="s">
        <v>3599</v>
      </c>
      <c r="D429" s="188">
        <v>424</v>
      </c>
      <c r="E429" s="194" t="s">
        <v>3477</v>
      </c>
      <c r="F429" s="118" t="s">
        <v>3599</v>
      </c>
      <c r="G429" s="366" t="s">
        <v>3677</v>
      </c>
      <c r="H429" s="118"/>
      <c r="I429" s="168"/>
    </row>
    <row r="430" spans="1:9" ht="15" hidden="1">
      <c r="A430" s="118" t="s">
        <v>3479</v>
      </c>
      <c r="B430" s="118" t="s">
        <v>3554</v>
      </c>
      <c r="C430" s="129" t="s">
        <v>3600</v>
      </c>
      <c r="D430" s="188">
        <v>425</v>
      </c>
      <c r="E430" s="194" t="s">
        <v>3479</v>
      </c>
      <c r="F430" s="118" t="s">
        <v>3600</v>
      </c>
      <c r="G430" s="366" t="s">
        <v>3710</v>
      </c>
      <c r="H430" s="118"/>
      <c r="I430" s="168"/>
    </row>
    <row r="431" spans="1:9" ht="15" hidden="1">
      <c r="A431" s="118" t="s">
        <v>3481</v>
      </c>
      <c r="B431" s="118" t="s">
        <v>3554</v>
      </c>
      <c r="C431" s="129" t="s">
        <v>3601</v>
      </c>
      <c r="D431" s="188">
        <v>426</v>
      </c>
      <c r="E431" s="194" t="s">
        <v>3481</v>
      </c>
      <c r="F431" s="118" t="s">
        <v>3601</v>
      </c>
      <c r="G431" s="366" t="s">
        <v>3678</v>
      </c>
      <c r="H431" s="118"/>
      <c r="I431" s="168"/>
    </row>
    <row r="432" spans="1:9" ht="15" hidden="1">
      <c r="A432" s="118" t="s">
        <v>3483</v>
      </c>
      <c r="B432" s="118" t="s">
        <v>3554</v>
      </c>
      <c r="C432" s="129" t="s">
        <v>3602</v>
      </c>
      <c r="D432" s="188">
        <v>427</v>
      </c>
      <c r="E432" s="194" t="s">
        <v>3483</v>
      </c>
      <c r="F432" s="118" t="s">
        <v>3602</v>
      </c>
      <c r="G432" s="366" t="s">
        <v>3679</v>
      </c>
      <c r="H432" s="118"/>
      <c r="I432" s="168"/>
    </row>
    <row r="433" spans="1:9" ht="15" hidden="1">
      <c r="A433" s="118" t="s">
        <v>3485</v>
      </c>
      <c r="B433" s="118" t="s">
        <v>3554</v>
      </c>
      <c r="C433" s="129" t="s">
        <v>3603</v>
      </c>
      <c r="D433" s="188">
        <v>428</v>
      </c>
      <c r="E433" s="194" t="s">
        <v>3485</v>
      </c>
      <c r="F433" s="118" t="s">
        <v>3603</v>
      </c>
      <c r="G433" s="366" t="s">
        <v>3711</v>
      </c>
      <c r="H433" s="118"/>
      <c r="I433" s="168"/>
    </row>
    <row r="434" spans="1:9" ht="15" hidden="1">
      <c r="A434" s="118" t="s">
        <v>3487</v>
      </c>
      <c r="B434" s="118" t="s">
        <v>3554</v>
      </c>
      <c r="C434" s="129" t="s">
        <v>3604</v>
      </c>
      <c r="D434" s="188">
        <v>429</v>
      </c>
      <c r="E434" s="194" t="s">
        <v>3487</v>
      </c>
      <c r="F434" s="118" t="s">
        <v>3604</v>
      </c>
      <c r="G434" s="366" t="s">
        <v>3680</v>
      </c>
      <c r="H434" s="118"/>
      <c r="I434" s="168"/>
    </row>
    <row r="435" spans="1:9" ht="15" hidden="1">
      <c r="A435" s="118" t="s">
        <v>3488</v>
      </c>
      <c r="B435" s="118" t="s">
        <v>3554</v>
      </c>
      <c r="C435" s="129" t="s">
        <v>3605</v>
      </c>
      <c r="D435" s="188">
        <v>430</v>
      </c>
      <c r="E435" s="194" t="s">
        <v>3488</v>
      </c>
      <c r="F435" s="118" t="s">
        <v>3605</v>
      </c>
      <c r="G435" s="366" t="s">
        <v>3681</v>
      </c>
      <c r="H435" s="118"/>
      <c r="I435" s="168"/>
    </row>
    <row r="436" spans="1:9" ht="15" hidden="1">
      <c r="A436" s="118" t="s">
        <v>3490</v>
      </c>
      <c r="B436" s="118" t="s">
        <v>3554</v>
      </c>
      <c r="C436" s="129" t="s">
        <v>3606</v>
      </c>
      <c r="D436" s="188">
        <v>431</v>
      </c>
      <c r="E436" s="194" t="s">
        <v>3490</v>
      </c>
      <c r="F436" s="118" t="s">
        <v>3606</v>
      </c>
      <c r="G436" s="366" t="s">
        <v>3682</v>
      </c>
      <c r="H436" s="118"/>
      <c r="I436" s="168"/>
    </row>
    <row r="437" spans="1:9" ht="15" hidden="1">
      <c r="A437" s="118" t="s">
        <v>3492</v>
      </c>
      <c r="B437" s="118" t="s">
        <v>3554</v>
      </c>
      <c r="C437" s="129" t="s">
        <v>3607</v>
      </c>
      <c r="D437" s="188">
        <v>432</v>
      </c>
      <c r="E437" s="194" t="s">
        <v>3492</v>
      </c>
      <c r="F437" s="118" t="s">
        <v>3607</v>
      </c>
      <c r="G437" s="366" t="s">
        <v>3683</v>
      </c>
      <c r="H437" s="118"/>
      <c r="I437" s="168"/>
    </row>
    <row r="438" spans="1:9" ht="15" hidden="1">
      <c r="A438" s="118" t="s">
        <v>3475</v>
      </c>
      <c r="B438" s="118" t="s">
        <v>3554</v>
      </c>
      <c r="C438" s="129" t="s">
        <v>3598</v>
      </c>
      <c r="D438" s="188">
        <v>433</v>
      </c>
      <c r="E438" s="194" t="s">
        <v>3475</v>
      </c>
      <c r="F438" s="118" t="s">
        <v>3598</v>
      </c>
      <c r="G438" s="366" t="s">
        <v>3676</v>
      </c>
      <c r="H438" s="118"/>
      <c r="I438" s="168"/>
    </row>
    <row r="439" spans="1:9" ht="15" hidden="1">
      <c r="A439" s="118" t="s">
        <v>3495</v>
      </c>
      <c r="B439" s="118" t="s">
        <v>3554</v>
      </c>
      <c r="C439" s="129" t="s">
        <v>3608</v>
      </c>
      <c r="D439" s="188">
        <v>434</v>
      </c>
      <c r="E439" s="194" t="s">
        <v>3495</v>
      </c>
      <c r="F439" s="118" t="s">
        <v>3608</v>
      </c>
      <c r="G439" s="366" t="s">
        <v>3684</v>
      </c>
      <c r="H439" s="118"/>
      <c r="I439" s="168"/>
    </row>
    <row r="440" spans="1:9" ht="15" hidden="1">
      <c r="A440" s="118" t="s">
        <v>3497</v>
      </c>
      <c r="B440" s="118" t="s">
        <v>3554</v>
      </c>
      <c r="C440" s="129" t="s">
        <v>3609</v>
      </c>
      <c r="D440" s="188">
        <v>435</v>
      </c>
      <c r="E440" s="194" t="s">
        <v>3497</v>
      </c>
      <c r="F440" s="118" t="s">
        <v>3609</v>
      </c>
      <c r="G440" s="366" t="s">
        <v>3712</v>
      </c>
      <c r="H440" s="118"/>
      <c r="I440" s="168"/>
    </row>
    <row r="441" spans="1:9" ht="15" hidden="1">
      <c r="A441" s="118" t="s">
        <v>3499</v>
      </c>
      <c r="B441" s="118" t="s">
        <v>3554</v>
      </c>
      <c r="C441" s="129" t="s">
        <v>3610</v>
      </c>
      <c r="D441" s="188">
        <v>436</v>
      </c>
      <c r="E441" s="194" t="s">
        <v>3499</v>
      </c>
      <c r="F441" s="118" t="s">
        <v>3610</v>
      </c>
      <c r="G441" s="366" t="s">
        <v>3685</v>
      </c>
      <c r="H441" s="118"/>
      <c r="I441" s="168"/>
    </row>
    <row r="442" spans="1:9" ht="15" hidden="1">
      <c r="A442" s="118" t="s">
        <v>3501</v>
      </c>
      <c r="B442" s="118" t="s">
        <v>3554</v>
      </c>
      <c r="C442" s="129" t="s">
        <v>3611</v>
      </c>
      <c r="D442" s="188">
        <v>437</v>
      </c>
      <c r="E442" s="194" t="s">
        <v>3501</v>
      </c>
      <c r="F442" s="118" t="s">
        <v>3611</v>
      </c>
      <c r="G442" s="366" t="s">
        <v>3686</v>
      </c>
      <c r="H442" s="118"/>
      <c r="I442" s="168"/>
    </row>
    <row r="443" spans="1:9" ht="15" hidden="1">
      <c r="A443" s="118" t="s">
        <v>3502</v>
      </c>
      <c r="B443" s="118" t="s">
        <v>3554</v>
      </c>
      <c r="C443" s="129" t="s">
        <v>3612</v>
      </c>
      <c r="D443" s="188">
        <v>438</v>
      </c>
      <c r="E443" s="194" t="s">
        <v>3502</v>
      </c>
      <c r="F443" s="118" t="s">
        <v>3612</v>
      </c>
      <c r="G443" s="366" t="s">
        <v>3687</v>
      </c>
      <c r="H443" s="118"/>
      <c r="I443" s="168"/>
    </row>
    <row r="444" spans="1:9" ht="15" hidden="1">
      <c r="A444" s="118" t="s">
        <v>3481</v>
      </c>
      <c r="B444" s="118" t="s">
        <v>3554</v>
      </c>
      <c r="C444" s="129" t="s">
        <v>3601</v>
      </c>
      <c r="D444" s="188">
        <v>439</v>
      </c>
      <c r="E444" s="194" t="s">
        <v>3481</v>
      </c>
      <c r="F444" s="118" t="s">
        <v>3601</v>
      </c>
      <c r="G444" s="366" t="s">
        <v>3678</v>
      </c>
      <c r="H444" s="118"/>
      <c r="I444" s="168"/>
    </row>
    <row r="445" spans="1:9" ht="15" hidden="1">
      <c r="A445" s="118" t="s">
        <v>3504</v>
      </c>
      <c r="B445" s="118" t="s">
        <v>3554</v>
      </c>
      <c r="C445" s="129" t="s">
        <v>3613</v>
      </c>
      <c r="D445" s="188">
        <v>440</v>
      </c>
      <c r="E445" s="194" t="s">
        <v>3504</v>
      </c>
      <c r="F445" s="118" t="s">
        <v>3613</v>
      </c>
      <c r="G445" s="366" t="s">
        <v>3713</v>
      </c>
      <c r="H445" s="118"/>
      <c r="I445" s="168"/>
    </row>
    <row r="446" spans="1:9" ht="15" hidden="1">
      <c r="A446" s="118" t="s">
        <v>3506</v>
      </c>
      <c r="B446" s="118" t="s">
        <v>3554</v>
      </c>
      <c r="C446" s="129" t="s">
        <v>3614</v>
      </c>
      <c r="D446" s="188">
        <v>441</v>
      </c>
      <c r="E446" s="194" t="s">
        <v>3506</v>
      </c>
      <c r="F446" s="118" t="s">
        <v>3614</v>
      </c>
      <c r="G446" s="366" t="s">
        <v>3714</v>
      </c>
      <c r="H446" s="118"/>
      <c r="I446" s="168"/>
    </row>
    <row r="447" spans="1:9" ht="15" hidden="1">
      <c r="A447" s="118" t="s">
        <v>3507</v>
      </c>
      <c r="B447" s="118" t="s">
        <v>3554</v>
      </c>
      <c r="C447" s="129" t="s">
        <v>3615</v>
      </c>
      <c r="D447" s="188">
        <v>442</v>
      </c>
      <c r="E447" s="194" t="s">
        <v>3507</v>
      </c>
      <c r="F447" s="118" t="s">
        <v>3615</v>
      </c>
      <c r="G447" s="366" t="s">
        <v>3715</v>
      </c>
      <c r="H447" s="118"/>
      <c r="I447" s="168"/>
    </row>
    <row r="448" spans="1:9" ht="15" hidden="1">
      <c r="A448" s="118" t="s">
        <v>3509</v>
      </c>
      <c r="B448" s="118" t="s">
        <v>3554</v>
      </c>
      <c r="C448" s="129" t="s">
        <v>3616</v>
      </c>
      <c r="D448" s="188">
        <v>443</v>
      </c>
      <c r="E448" s="194" t="s">
        <v>3509</v>
      </c>
      <c r="F448" s="118" t="s">
        <v>3616</v>
      </c>
      <c r="G448" s="366" t="s">
        <v>3716</v>
      </c>
      <c r="H448" s="118"/>
      <c r="I448" s="168"/>
    </row>
    <row r="449" spans="1:9" ht="15" hidden="1">
      <c r="A449" s="118" t="s">
        <v>3510</v>
      </c>
      <c r="B449" s="118" t="s">
        <v>3554</v>
      </c>
      <c r="C449" s="129" t="s">
        <v>3617</v>
      </c>
      <c r="D449" s="188">
        <v>444</v>
      </c>
      <c r="E449" s="194" t="s">
        <v>3510</v>
      </c>
      <c r="F449" s="118" t="s">
        <v>3617</v>
      </c>
      <c r="G449" s="366" t="s">
        <v>3688</v>
      </c>
      <c r="H449" s="118"/>
      <c r="I449" s="168"/>
    </row>
    <row r="450" spans="1:9" ht="15" hidden="1">
      <c r="A450" s="118" t="s">
        <v>3512</v>
      </c>
      <c r="B450" s="118" t="s">
        <v>3554</v>
      </c>
      <c r="C450" s="129" t="s">
        <v>3618</v>
      </c>
      <c r="D450" s="188">
        <v>445</v>
      </c>
      <c r="E450" s="194" t="s">
        <v>3512</v>
      </c>
      <c r="F450" s="118" t="s">
        <v>3618</v>
      </c>
      <c r="G450" s="366" t="s">
        <v>3717</v>
      </c>
      <c r="H450" s="118"/>
      <c r="I450" s="168"/>
    </row>
    <row r="451" spans="1:9" ht="15" hidden="1">
      <c r="A451" s="118" t="s">
        <v>3514</v>
      </c>
      <c r="B451" s="118" t="s">
        <v>3554</v>
      </c>
      <c r="C451" s="129" t="s">
        <v>3619</v>
      </c>
      <c r="D451" s="188">
        <v>446</v>
      </c>
      <c r="E451" s="194" t="s">
        <v>3514</v>
      </c>
      <c r="F451" s="118" t="s">
        <v>3619</v>
      </c>
      <c r="G451" s="366" t="s">
        <v>3718</v>
      </c>
      <c r="H451" s="118"/>
      <c r="I451" s="168"/>
    </row>
    <row r="452" spans="1:9" ht="15" hidden="1">
      <c r="A452" s="118" t="s">
        <v>3516</v>
      </c>
      <c r="B452" s="118" t="s">
        <v>3554</v>
      </c>
      <c r="C452" s="129" t="s">
        <v>3620</v>
      </c>
      <c r="D452" s="188">
        <v>447</v>
      </c>
      <c r="E452" s="194" t="s">
        <v>3516</v>
      </c>
      <c r="F452" s="118" t="s">
        <v>3620</v>
      </c>
      <c r="G452" s="366" t="s">
        <v>3719</v>
      </c>
      <c r="H452" s="118"/>
      <c r="I452" s="168"/>
    </row>
    <row r="453" spans="1:9" ht="15" hidden="1">
      <c r="A453" s="118" t="s">
        <v>3518</v>
      </c>
      <c r="B453" s="118" t="s">
        <v>3554</v>
      </c>
      <c r="C453" s="129" t="s">
        <v>3621</v>
      </c>
      <c r="D453" s="188">
        <v>448</v>
      </c>
      <c r="E453" s="194" t="s">
        <v>3518</v>
      </c>
      <c r="F453" s="118" t="s">
        <v>3621</v>
      </c>
      <c r="G453" s="366" t="s">
        <v>3720</v>
      </c>
      <c r="H453" s="118"/>
      <c r="I453" s="168"/>
    </row>
    <row r="454" spans="1:9" ht="15" hidden="1">
      <c r="A454" s="118" t="s">
        <v>3519</v>
      </c>
      <c r="B454" s="118" t="s">
        <v>3554</v>
      </c>
      <c r="C454" s="129" t="s">
        <v>3622</v>
      </c>
      <c r="D454" s="188">
        <v>449</v>
      </c>
      <c r="E454" s="194" t="s">
        <v>3519</v>
      </c>
      <c r="F454" s="118" t="s">
        <v>3622</v>
      </c>
      <c r="G454" s="366" t="s">
        <v>3721</v>
      </c>
      <c r="H454" s="118"/>
      <c r="I454" s="168"/>
    </row>
    <row r="455" spans="1:9" ht="15" hidden="1">
      <c r="A455" s="118" t="s">
        <v>3520</v>
      </c>
      <c r="B455" s="118" t="s">
        <v>3554</v>
      </c>
      <c r="C455" s="129" t="s">
        <v>3623</v>
      </c>
      <c r="D455" s="188">
        <v>450</v>
      </c>
      <c r="E455" s="194" t="s">
        <v>3520</v>
      </c>
      <c r="F455" s="118" t="s">
        <v>3623</v>
      </c>
      <c r="G455" s="366" t="s">
        <v>3722</v>
      </c>
      <c r="H455" s="118"/>
      <c r="I455" s="168"/>
    </row>
    <row r="456" spans="1:9" ht="15" hidden="1">
      <c r="A456" s="118" t="s">
        <v>3521</v>
      </c>
      <c r="B456" s="118" t="s">
        <v>3554</v>
      </c>
      <c r="C456" s="129" t="s">
        <v>3624</v>
      </c>
      <c r="D456" s="188">
        <v>451</v>
      </c>
      <c r="E456" s="194" t="s">
        <v>3521</v>
      </c>
      <c r="F456" s="118" t="s">
        <v>3624</v>
      </c>
      <c r="G456" s="366" t="s">
        <v>3723</v>
      </c>
      <c r="H456" s="118"/>
      <c r="I456" s="168"/>
    </row>
    <row r="457" spans="1:9" ht="15" hidden="1">
      <c r="A457" s="118" t="s">
        <v>3522</v>
      </c>
      <c r="B457" s="118" t="s">
        <v>3554</v>
      </c>
      <c r="C457" s="129" t="s">
        <v>3625</v>
      </c>
      <c r="D457" s="188">
        <v>452</v>
      </c>
      <c r="E457" s="194" t="s">
        <v>3522</v>
      </c>
      <c r="F457" s="118" t="s">
        <v>3625</v>
      </c>
      <c r="G457" s="366" t="s">
        <v>3724</v>
      </c>
      <c r="H457" s="118"/>
      <c r="I457" s="168"/>
    </row>
    <row r="458" spans="1:9" ht="15" hidden="1">
      <c r="A458" s="118" t="s">
        <v>3523</v>
      </c>
      <c r="B458" s="118" t="s">
        <v>3554</v>
      </c>
      <c r="C458" s="129" t="s">
        <v>3626</v>
      </c>
      <c r="D458" s="188">
        <v>453</v>
      </c>
      <c r="E458" s="194" t="s">
        <v>3523</v>
      </c>
      <c r="F458" s="118" t="s">
        <v>3626</v>
      </c>
      <c r="G458" s="366" t="s">
        <v>3725</v>
      </c>
      <c r="H458" s="118"/>
      <c r="I458" s="168"/>
    </row>
    <row r="459" spans="1:9" ht="15" hidden="1">
      <c r="A459" s="118" t="s">
        <v>3500</v>
      </c>
      <c r="B459" s="118" t="s">
        <v>3554</v>
      </c>
      <c r="C459" s="129" t="s">
        <v>3573</v>
      </c>
      <c r="D459" s="188">
        <v>454</v>
      </c>
      <c r="E459" s="194" t="s">
        <v>3500</v>
      </c>
      <c r="F459" s="118" t="s">
        <v>3573</v>
      </c>
      <c r="G459" s="366" t="s">
        <v>3689</v>
      </c>
      <c r="H459" s="118"/>
      <c r="I459" s="168"/>
    </row>
    <row r="460" spans="1:9" ht="114" hidden="1">
      <c r="A460" s="118" t="s">
        <v>3560</v>
      </c>
      <c r="B460" s="118" t="s">
        <v>3554</v>
      </c>
      <c r="C460" s="129" t="s">
        <v>3627</v>
      </c>
      <c r="D460" s="188">
        <v>455</v>
      </c>
      <c r="E460" s="194" t="s">
        <v>3559</v>
      </c>
      <c r="F460" s="118" t="s">
        <v>3627</v>
      </c>
      <c r="G460" s="366" t="s">
        <v>3726</v>
      </c>
      <c r="H460" s="118"/>
      <c r="I460" s="168"/>
    </row>
    <row r="461" spans="1:9" ht="114" hidden="1">
      <c r="A461" s="118" t="s">
        <v>3562</v>
      </c>
      <c r="B461" s="118" t="s">
        <v>3554</v>
      </c>
      <c r="C461" s="129" t="s">
        <v>3628</v>
      </c>
      <c r="D461" s="188">
        <v>456</v>
      </c>
      <c r="E461" s="194" t="s">
        <v>3561</v>
      </c>
      <c r="F461" s="118" t="s">
        <v>3628</v>
      </c>
      <c r="G461" s="366" t="s">
        <v>3727</v>
      </c>
      <c r="H461" s="118"/>
      <c r="I461" s="168"/>
    </row>
    <row r="462" spans="1:9" ht="15" hidden="1">
      <c r="A462" s="118" t="s">
        <v>3465</v>
      </c>
      <c r="B462" s="118" t="s">
        <v>3554</v>
      </c>
      <c r="C462" s="129" t="s">
        <v>3629</v>
      </c>
      <c r="D462" s="188">
        <v>457</v>
      </c>
      <c r="E462" s="194" t="s">
        <v>3465</v>
      </c>
      <c r="F462" s="118" t="s">
        <v>3629</v>
      </c>
      <c r="G462" s="366" t="s">
        <v>3728</v>
      </c>
      <c r="H462" s="118"/>
      <c r="I462" s="168"/>
    </row>
    <row r="463" spans="1:9" ht="42.75" hidden="1">
      <c r="A463" s="118" t="s">
        <v>3466</v>
      </c>
      <c r="B463" s="118" t="s">
        <v>3554</v>
      </c>
      <c r="C463" s="129" t="s">
        <v>3574</v>
      </c>
      <c r="D463" s="188">
        <v>458</v>
      </c>
      <c r="E463" s="194" t="s">
        <v>3466</v>
      </c>
      <c r="F463" s="118" t="s">
        <v>3574</v>
      </c>
      <c r="G463" s="366" t="s">
        <v>3729</v>
      </c>
      <c r="H463" s="118"/>
      <c r="I463" s="168"/>
    </row>
    <row r="464" spans="1:9" ht="15" hidden="1">
      <c r="A464" s="118" t="s">
        <v>3464</v>
      </c>
      <c r="B464" s="118" t="s">
        <v>3554</v>
      </c>
      <c r="C464" s="129" t="s">
        <v>3630</v>
      </c>
      <c r="D464" s="188">
        <v>459</v>
      </c>
      <c r="E464" s="194" t="s">
        <v>3464</v>
      </c>
      <c r="F464" s="118" t="s">
        <v>3630</v>
      </c>
      <c r="G464" s="366" t="s">
        <v>3690</v>
      </c>
      <c r="H464" s="118"/>
      <c r="I464" s="168"/>
    </row>
    <row r="465" spans="1:9" ht="15" hidden="1">
      <c r="A465" s="118" t="s">
        <v>3451</v>
      </c>
      <c r="B465" s="118" t="s">
        <v>3554</v>
      </c>
      <c r="C465" s="129" t="s">
        <v>3631</v>
      </c>
      <c r="D465" s="188">
        <v>460</v>
      </c>
      <c r="E465" s="194" t="s">
        <v>3451</v>
      </c>
      <c r="F465" s="118" t="s">
        <v>3631</v>
      </c>
      <c r="G465" s="366" t="s">
        <v>3691</v>
      </c>
      <c r="H465" s="118"/>
      <c r="I465" s="168"/>
    </row>
    <row r="466" spans="1:9" ht="28.5" hidden="1">
      <c r="A466" s="118" t="s">
        <v>3563</v>
      </c>
      <c r="B466" s="118" t="s">
        <v>3554</v>
      </c>
      <c r="C466" s="129" t="s">
        <v>3632</v>
      </c>
      <c r="D466" s="188">
        <v>461</v>
      </c>
      <c r="E466" s="194" t="s">
        <v>3563</v>
      </c>
      <c r="F466" s="118" t="s">
        <v>3632</v>
      </c>
      <c r="G466" s="366" t="s">
        <v>3730</v>
      </c>
      <c r="H466" s="118"/>
      <c r="I466" s="168"/>
    </row>
    <row r="467" spans="1:9" ht="57" hidden="1">
      <c r="A467" s="118" t="s">
        <v>3565</v>
      </c>
      <c r="B467" s="118" t="s">
        <v>3554</v>
      </c>
      <c r="C467" s="129" t="s">
        <v>3575</v>
      </c>
      <c r="D467" s="188">
        <v>462</v>
      </c>
      <c r="E467" s="194" t="s">
        <v>3564</v>
      </c>
      <c r="F467" s="118" t="s">
        <v>3575</v>
      </c>
      <c r="G467" s="366" t="s">
        <v>3731</v>
      </c>
      <c r="H467" s="118"/>
      <c r="I467" s="168"/>
    </row>
    <row r="468" spans="1:9" ht="15" hidden="1">
      <c r="A468" s="118" t="s">
        <v>3428</v>
      </c>
      <c r="B468" s="118" t="s">
        <v>362</v>
      </c>
      <c r="C468" s="129" t="s">
        <v>3633</v>
      </c>
      <c r="D468" s="188">
        <v>463</v>
      </c>
      <c r="E468" s="194" t="s">
        <v>3428</v>
      </c>
      <c r="F468" s="118" t="s">
        <v>3633</v>
      </c>
      <c r="G468" s="366" t="s">
        <v>3732</v>
      </c>
      <c r="H468" s="118"/>
      <c r="I468" s="168"/>
    </row>
    <row r="469" spans="1:9" ht="15" hidden="1">
      <c r="A469" s="118" t="s">
        <v>3429</v>
      </c>
      <c r="B469" s="118" t="s">
        <v>362</v>
      </c>
      <c r="C469" s="129" t="s">
        <v>3634</v>
      </c>
      <c r="D469" s="188">
        <v>464</v>
      </c>
      <c r="E469" s="194" t="s">
        <v>3429</v>
      </c>
      <c r="F469" s="118" t="s">
        <v>3634</v>
      </c>
      <c r="G469" s="366" t="s">
        <v>3733</v>
      </c>
      <c r="H469" s="118"/>
      <c r="I469" s="168"/>
    </row>
    <row r="470" spans="1:9" ht="15" hidden="1">
      <c r="A470" s="118" t="s">
        <v>3430</v>
      </c>
      <c r="B470" s="118" t="s">
        <v>362</v>
      </c>
      <c r="C470" s="129" t="s">
        <v>3635</v>
      </c>
      <c r="D470" s="188">
        <v>465</v>
      </c>
      <c r="E470" s="194" t="s">
        <v>3430</v>
      </c>
      <c r="F470" s="118" t="s">
        <v>3635</v>
      </c>
      <c r="G470" s="366" t="s">
        <v>3734</v>
      </c>
      <c r="H470" s="118"/>
      <c r="I470" s="168"/>
    </row>
    <row r="471" spans="1:9" ht="15" hidden="1">
      <c r="A471" s="118" t="s">
        <v>3431</v>
      </c>
      <c r="B471" s="118" t="s">
        <v>362</v>
      </c>
      <c r="C471" s="129" t="s">
        <v>3636</v>
      </c>
      <c r="D471" s="188">
        <v>466</v>
      </c>
      <c r="E471" s="194" t="s">
        <v>3431</v>
      </c>
      <c r="F471" s="118" t="s">
        <v>3636</v>
      </c>
      <c r="G471" s="366" t="s">
        <v>3735</v>
      </c>
      <c r="H471" s="118"/>
      <c r="I471" s="168"/>
    </row>
    <row r="472" spans="1:9" ht="15" hidden="1">
      <c r="A472" s="118" t="s">
        <v>3432</v>
      </c>
      <c r="B472" s="118" t="s">
        <v>362</v>
      </c>
      <c r="C472" s="129" t="s">
        <v>3637</v>
      </c>
      <c r="D472" s="188">
        <v>467</v>
      </c>
      <c r="E472" s="194" t="s">
        <v>3432</v>
      </c>
      <c r="F472" s="118" t="s">
        <v>3637</v>
      </c>
      <c r="G472" s="366" t="s">
        <v>3736</v>
      </c>
      <c r="H472" s="118"/>
      <c r="I472" s="168"/>
    </row>
    <row r="473" spans="1:9" ht="15" hidden="1">
      <c r="A473" s="118" t="s">
        <v>3433</v>
      </c>
      <c r="B473" s="118" t="s">
        <v>362</v>
      </c>
      <c r="C473" s="129" t="s">
        <v>3638</v>
      </c>
      <c r="D473" s="188">
        <v>468</v>
      </c>
      <c r="E473" s="194" t="s">
        <v>3433</v>
      </c>
      <c r="F473" s="118" t="s">
        <v>3638</v>
      </c>
      <c r="G473" s="366" t="s">
        <v>3692</v>
      </c>
      <c r="H473" s="118"/>
      <c r="I473" s="168"/>
    </row>
    <row r="474" spans="1:9" ht="28.5" hidden="1">
      <c r="A474" s="118" t="s">
        <v>3566</v>
      </c>
      <c r="B474" s="118" t="s">
        <v>3641</v>
      </c>
      <c r="C474" s="129" t="s">
        <v>3639</v>
      </c>
      <c r="D474" s="188">
        <v>469</v>
      </c>
      <c r="E474" s="194" t="s">
        <v>3566</v>
      </c>
      <c r="F474" s="118" t="s">
        <v>3639</v>
      </c>
      <c r="G474" s="366" t="s">
        <v>3737</v>
      </c>
      <c r="H474" s="118"/>
      <c r="I474" s="168"/>
    </row>
    <row r="475" spans="1:9" ht="15" hidden="1">
      <c r="A475" s="118" t="s">
        <v>3444</v>
      </c>
      <c r="B475" s="118" t="s">
        <v>3641</v>
      </c>
      <c r="C475" s="129" t="s">
        <v>3651</v>
      </c>
      <c r="D475" s="188">
        <v>470</v>
      </c>
      <c r="E475" s="194" t="s">
        <v>3444</v>
      </c>
      <c r="F475" s="118" t="s">
        <v>3651</v>
      </c>
      <c r="G475" s="366" t="s">
        <v>3652</v>
      </c>
      <c r="H475" s="118"/>
      <c r="I475" s="168"/>
    </row>
    <row r="476" spans="1:9" ht="28.5" hidden="1">
      <c r="A476" s="118" t="s">
        <v>3438</v>
      </c>
      <c r="B476" s="118" t="s">
        <v>3641</v>
      </c>
      <c r="C476" s="129" t="s">
        <v>3643</v>
      </c>
      <c r="D476" s="188">
        <v>471</v>
      </c>
      <c r="E476" s="194" t="s">
        <v>3438</v>
      </c>
      <c r="F476" s="118" t="s">
        <v>3643</v>
      </c>
      <c r="G476" s="366" t="s">
        <v>3653</v>
      </c>
      <c r="H476" s="118"/>
      <c r="I476" s="168"/>
    </row>
    <row r="477" spans="1:9" ht="42.75" hidden="1">
      <c r="A477" s="118" t="s">
        <v>3661</v>
      </c>
      <c r="B477" s="118" t="s">
        <v>3641</v>
      </c>
      <c r="C477" s="129" t="s">
        <v>3644</v>
      </c>
      <c r="D477" s="188">
        <v>472</v>
      </c>
      <c r="E477" s="194" t="s">
        <v>3439</v>
      </c>
      <c r="F477" s="118" t="s">
        <v>3644</v>
      </c>
      <c r="G477" s="366" t="s">
        <v>3654</v>
      </c>
      <c r="H477" s="118"/>
      <c r="I477" s="168"/>
    </row>
    <row r="478" spans="1:9" ht="28.5" hidden="1">
      <c r="A478" s="118" t="s">
        <v>3440</v>
      </c>
      <c r="B478" s="118" t="s">
        <v>3641</v>
      </c>
      <c r="C478" s="129" t="s">
        <v>3645</v>
      </c>
      <c r="D478" s="188">
        <v>473</v>
      </c>
      <c r="E478" s="194" t="s">
        <v>3440</v>
      </c>
      <c r="F478" s="118" t="s">
        <v>3645</v>
      </c>
      <c r="G478" s="366" t="s">
        <v>3655</v>
      </c>
      <c r="H478" s="118"/>
      <c r="I478" s="168"/>
    </row>
    <row r="479" spans="1:9" ht="15" hidden="1">
      <c r="A479" s="118" t="s">
        <v>3442</v>
      </c>
      <c r="B479" s="118" t="s">
        <v>3641</v>
      </c>
      <c r="C479" s="129" t="s">
        <v>3646</v>
      </c>
      <c r="D479" s="188">
        <v>474</v>
      </c>
      <c r="E479" s="194" t="s">
        <v>3442</v>
      </c>
      <c r="F479" s="118" t="s">
        <v>3646</v>
      </c>
      <c r="G479" s="366" t="s">
        <v>3656</v>
      </c>
      <c r="H479" s="118"/>
      <c r="I479" s="168"/>
    </row>
    <row r="480" spans="1:9" ht="28.5" hidden="1">
      <c r="A480" s="118" t="s">
        <v>3443</v>
      </c>
      <c r="B480" s="118" t="s">
        <v>3641</v>
      </c>
      <c r="C480" s="129" t="s">
        <v>3647</v>
      </c>
      <c r="D480" s="188">
        <v>475</v>
      </c>
      <c r="E480" s="194" t="s">
        <v>3443</v>
      </c>
      <c r="F480" s="118" t="s">
        <v>3647</v>
      </c>
      <c r="G480" s="366" t="s">
        <v>3657</v>
      </c>
      <c r="H480" s="118"/>
      <c r="I480" s="168"/>
    </row>
    <row r="481" spans="1:9" ht="28.5" hidden="1">
      <c r="A481" s="118" t="s">
        <v>3662</v>
      </c>
      <c r="B481" s="118" t="s">
        <v>3641</v>
      </c>
      <c r="C481" s="129" t="s">
        <v>3648</v>
      </c>
      <c r="D481" s="188">
        <v>476</v>
      </c>
      <c r="E481" s="194" t="s">
        <v>3642</v>
      </c>
      <c r="F481" s="118" t="s">
        <v>3648</v>
      </c>
      <c r="G481" s="366" t="s">
        <v>3658</v>
      </c>
      <c r="H481" s="118"/>
      <c r="I481" s="168"/>
    </row>
    <row r="482" spans="1:9" ht="42.75" hidden="1">
      <c r="A482" s="118" t="s">
        <v>3446</v>
      </c>
      <c r="B482" s="118" t="s">
        <v>3641</v>
      </c>
      <c r="C482" s="129" t="s">
        <v>3649</v>
      </c>
      <c r="D482" s="188">
        <v>477</v>
      </c>
      <c r="E482" s="194" t="s">
        <v>3446</v>
      </c>
      <c r="F482" s="118" t="s">
        <v>3649</v>
      </c>
      <c r="G482" s="366" t="s">
        <v>3659</v>
      </c>
      <c r="H482" s="118"/>
      <c r="I482" s="168"/>
    </row>
    <row r="483" spans="1:9" ht="15" hidden="1">
      <c r="A483" s="118" t="s">
        <v>3441</v>
      </c>
      <c r="B483" s="118" t="s">
        <v>3641</v>
      </c>
      <c r="C483" s="129" t="s">
        <v>3650</v>
      </c>
      <c r="D483" s="188">
        <v>478</v>
      </c>
      <c r="E483" s="194" t="s">
        <v>3441</v>
      </c>
      <c r="F483" s="118" t="s">
        <v>3650</v>
      </c>
      <c r="G483" s="366" t="s">
        <v>3660</v>
      </c>
      <c r="H483" s="118"/>
      <c r="I483" s="168"/>
    </row>
    <row r="484" spans="1:9" ht="15" hidden="1">
      <c r="A484" s="118" t="s">
        <v>3744</v>
      </c>
      <c r="B484" s="118" t="s">
        <v>3641</v>
      </c>
      <c r="C484" s="129" t="s">
        <v>5398</v>
      </c>
      <c r="D484" s="188">
        <v>479</v>
      </c>
      <c r="E484" s="194" t="s">
        <v>3744</v>
      </c>
      <c r="F484" s="118" t="s">
        <v>5398</v>
      </c>
      <c r="G484" s="369" t="s">
        <v>3744</v>
      </c>
      <c r="H484" s="118"/>
      <c r="I484" s="168"/>
    </row>
    <row r="485" spans="1:9" ht="28.5" hidden="1">
      <c r="A485" s="118" t="s">
        <v>3742</v>
      </c>
      <c r="B485" s="118" t="s">
        <v>3641</v>
      </c>
      <c r="C485" s="129" t="s">
        <v>5399</v>
      </c>
      <c r="D485" s="188">
        <v>480</v>
      </c>
      <c r="E485" s="194" t="s">
        <v>3742</v>
      </c>
      <c r="F485" s="118" t="s">
        <v>5399</v>
      </c>
      <c r="G485" s="370" t="s">
        <v>5437</v>
      </c>
      <c r="H485" s="118"/>
      <c r="I485" s="168"/>
    </row>
    <row r="486" spans="1:9" ht="28.5" hidden="1">
      <c r="A486" s="118" t="s">
        <v>3739</v>
      </c>
      <c r="B486" s="118" t="s">
        <v>3641</v>
      </c>
      <c r="C486" s="129" t="s">
        <v>5400</v>
      </c>
      <c r="D486" s="188">
        <v>481</v>
      </c>
      <c r="E486" s="194" t="s">
        <v>3739</v>
      </c>
      <c r="F486" s="118" t="s">
        <v>5400</v>
      </c>
      <c r="G486" s="371" t="s">
        <v>5438</v>
      </c>
      <c r="H486" s="118"/>
      <c r="I486" s="168"/>
    </row>
    <row r="487" spans="1:9" ht="28.5" hidden="1">
      <c r="A487" s="118" t="s">
        <v>3740</v>
      </c>
      <c r="B487" s="118" t="s">
        <v>3641</v>
      </c>
      <c r="C487" s="129" t="s">
        <v>5401</v>
      </c>
      <c r="D487" s="188">
        <v>482</v>
      </c>
      <c r="E487" s="194" t="s">
        <v>3740</v>
      </c>
      <c r="F487" s="118" t="s">
        <v>5401</v>
      </c>
      <c r="G487" s="369" t="s">
        <v>5439</v>
      </c>
      <c r="H487" s="118"/>
      <c r="I487" s="168"/>
    </row>
    <row r="488" spans="1:9" ht="28.5" hidden="1">
      <c r="A488" s="118" t="s">
        <v>3741</v>
      </c>
      <c r="B488" s="118" t="s">
        <v>3641</v>
      </c>
      <c r="C488" s="129" t="s">
        <v>5402</v>
      </c>
      <c r="D488" s="188">
        <v>483</v>
      </c>
      <c r="E488" s="194" t="s">
        <v>3741</v>
      </c>
      <c r="F488" s="118" t="s">
        <v>5402</v>
      </c>
      <c r="G488" s="372" t="s">
        <v>5440</v>
      </c>
      <c r="H488" s="118"/>
      <c r="I488" s="168"/>
    </row>
    <row r="489" spans="1:9" ht="28.5" hidden="1">
      <c r="A489" s="118" t="s">
        <v>3749</v>
      </c>
      <c r="B489" s="118" t="s">
        <v>3763</v>
      </c>
      <c r="C489" s="129" t="s">
        <v>5403</v>
      </c>
      <c r="D489" s="188">
        <v>484</v>
      </c>
      <c r="E489" s="194" t="s">
        <v>3749</v>
      </c>
      <c r="F489" s="118" t="s">
        <v>5403</v>
      </c>
      <c r="G489" s="372" t="s">
        <v>5441</v>
      </c>
      <c r="H489" s="118"/>
      <c r="I489" s="168"/>
    </row>
    <row r="490" spans="1:9" ht="28.5" hidden="1">
      <c r="A490" s="118" t="s">
        <v>3759</v>
      </c>
      <c r="B490" s="118" t="s">
        <v>3763</v>
      </c>
      <c r="C490" s="129" t="s">
        <v>5404</v>
      </c>
      <c r="D490" s="188">
        <v>485</v>
      </c>
      <c r="E490" s="194" t="s">
        <v>3759</v>
      </c>
      <c r="F490" s="118" t="s">
        <v>5404</v>
      </c>
      <c r="G490" s="372" t="s">
        <v>5442</v>
      </c>
      <c r="H490" s="118"/>
      <c r="I490" s="168"/>
    </row>
    <row r="491" spans="1:9" ht="42.75" hidden="1">
      <c r="A491" s="118" t="s">
        <v>3762</v>
      </c>
      <c r="B491" s="118" t="s">
        <v>3763</v>
      </c>
      <c r="C491" s="129" t="s">
        <v>5405</v>
      </c>
      <c r="D491" s="188">
        <v>486</v>
      </c>
      <c r="E491" s="194" t="s">
        <v>3762</v>
      </c>
      <c r="F491" s="118" t="s">
        <v>5405</v>
      </c>
      <c r="G491" s="372" t="s">
        <v>5443</v>
      </c>
      <c r="H491" s="118"/>
      <c r="I491" s="168"/>
    </row>
    <row r="492" spans="1:9" ht="15" hidden="1">
      <c r="A492" s="118" t="s">
        <v>3774</v>
      </c>
      <c r="B492" s="118" t="s">
        <v>362</v>
      </c>
      <c r="C492" s="129" t="s">
        <v>3774</v>
      </c>
      <c r="D492" s="188">
        <v>487</v>
      </c>
      <c r="E492" s="194" t="s">
        <v>3774</v>
      </c>
      <c r="F492" s="118" t="s">
        <v>3774</v>
      </c>
      <c r="G492" s="371" t="s">
        <v>5444</v>
      </c>
      <c r="H492" s="118"/>
      <c r="I492" s="168"/>
    </row>
    <row r="493" spans="1:9" ht="15" hidden="1">
      <c r="A493" s="118" t="s">
        <v>3775</v>
      </c>
      <c r="B493" s="118" t="s">
        <v>362</v>
      </c>
      <c r="C493" s="129" t="s">
        <v>3775</v>
      </c>
      <c r="D493" s="188">
        <v>488</v>
      </c>
      <c r="E493" s="194" t="s">
        <v>3775</v>
      </c>
      <c r="F493" s="118" t="s">
        <v>3775</v>
      </c>
      <c r="G493" s="371" t="s">
        <v>5445</v>
      </c>
      <c r="H493" s="118"/>
      <c r="I493" s="168"/>
    </row>
    <row r="494" spans="1:9" ht="15" hidden="1">
      <c r="A494" s="118" t="s">
        <v>3776</v>
      </c>
      <c r="B494" s="118" t="s">
        <v>362</v>
      </c>
      <c r="C494" s="129" t="s">
        <v>3776</v>
      </c>
      <c r="D494" s="188">
        <v>489</v>
      </c>
      <c r="E494" s="194" t="s">
        <v>3776</v>
      </c>
      <c r="F494" s="118" t="s">
        <v>3776</v>
      </c>
      <c r="G494" s="371" t="s">
        <v>5446</v>
      </c>
      <c r="H494" s="118"/>
      <c r="I494" s="168"/>
    </row>
    <row r="495" spans="1:9" ht="15" hidden="1">
      <c r="A495" s="118" t="s">
        <v>3777</v>
      </c>
      <c r="B495" s="118" t="s">
        <v>362</v>
      </c>
      <c r="C495" s="129" t="s">
        <v>3777</v>
      </c>
      <c r="D495" s="188">
        <v>490</v>
      </c>
      <c r="E495" s="194" t="s">
        <v>3777</v>
      </c>
      <c r="F495" s="118" t="s">
        <v>3777</v>
      </c>
      <c r="G495" s="371" t="s">
        <v>5447</v>
      </c>
      <c r="H495" s="118"/>
      <c r="I495" s="168"/>
    </row>
    <row r="496" spans="1:9" ht="15" hidden="1">
      <c r="A496" s="118" t="s">
        <v>3778</v>
      </c>
      <c r="B496" s="118" t="s">
        <v>362</v>
      </c>
      <c r="C496" s="129" t="s">
        <v>3778</v>
      </c>
      <c r="D496" s="188">
        <v>491</v>
      </c>
      <c r="E496" s="194" t="s">
        <v>3778</v>
      </c>
      <c r="F496" s="118" t="s">
        <v>3778</v>
      </c>
      <c r="G496" s="371" t="s">
        <v>5448</v>
      </c>
      <c r="H496" s="118"/>
      <c r="I496" s="168"/>
    </row>
    <row r="497" spans="1:9" ht="15" hidden="1">
      <c r="A497" s="118" t="s">
        <v>3779</v>
      </c>
      <c r="B497" s="118" t="s">
        <v>362</v>
      </c>
      <c r="C497" s="129" t="s">
        <v>3779</v>
      </c>
      <c r="D497" s="188">
        <v>492</v>
      </c>
      <c r="E497" s="194" t="s">
        <v>3779</v>
      </c>
      <c r="F497" s="118" t="s">
        <v>3779</v>
      </c>
      <c r="G497" s="371" t="s">
        <v>5449</v>
      </c>
      <c r="H497" s="118"/>
      <c r="I497" s="168"/>
    </row>
    <row r="498" spans="1:9" ht="15" hidden="1">
      <c r="A498" s="118" t="s">
        <v>3780</v>
      </c>
      <c r="B498" s="118" t="s">
        <v>362</v>
      </c>
      <c r="C498" s="129" t="s">
        <v>3780</v>
      </c>
      <c r="D498" s="188">
        <v>493</v>
      </c>
      <c r="E498" s="194" t="s">
        <v>3780</v>
      </c>
      <c r="F498" s="118" t="s">
        <v>3780</v>
      </c>
      <c r="G498" s="370" t="s">
        <v>5450</v>
      </c>
      <c r="H498" s="118"/>
      <c r="I498" s="168"/>
    </row>
    <row r="499" spans="1:9" ht="15" hidden="1">
      <c r="A499" s="118" t="s">
        <v>3781</v>
      </c>
      <c r="B499" s="118" t="s">
        <v>362</v>
      </c>
      <c r="C499" s="129" t="s">
        <v>3781</v>
      </c>
      <c r="D499" s="188">
        <v>494</v>
      </c>
      <c r="E499" s="194" t="s">
        <v>3781</v>
      </c>
      <c r="F499" s="118" t="s">
        <v>3781</v>
      </c>
      <c r="G499" s="371" t="s">
        <v>5451</v>
      </c>
      <c r="H499" s="118"/>
      <c r="I499" s="168"/>
    </row>
    <row r="500" spans="1:9" ht="15" hidden="1">
      <c r="A500" s="118" t="s">
        <v>3782</v>
      </c>
      <c r="B500" s="118" t="s">
        <v>362</v>
      </c>
      <c r="C500" s="129" t="s">
        <v>3782</v>
      </c>
      <c r="D500" s="188">
        <v>495</v>
      </c>
      <c r="E500" s="194" t="s">
        <v>3782</v>
      </c>
      <c r="F500" s="118" t="s">
        <v>3782</v>
      </c>
      <c r="G500" s="371" t="s">
        <v>5452</v>
      </c>
      <c r="H500" s="118"/>
      <c r="I500" s="168"/>
    </row>
    <row r="501" spans="1:9" ht="15" hidden="1">
      <c r="A501" s="118" t="s">
        <v>3783</v>
      </c>
      <c r="B501" s="118" t="s">
        <v>362</v>
      </c>
      <c r="C501" s="129" t="s">
        <v>3783</v>
      </c>
      <c r="D501" s="188">
        <v>496</v>
      </c>
      <c r="E501" s="194" t="s">
        <v>3783</v>
      </c>
      <c r="F501" s="118" t="s">
        <v>3783</v>
      </c>
      <c r="G501" s="371" t="s">
        <v>5453</v>
      </c>
      <c r="H501" s="118"/>
      <c r="I501" s="168"/>
    </row>
    <row r="502" spans="1:9" ht="15" hidden="1">
      <c r="A502" s="118" t="s">
        <v>3784</v>
      </c>
      <c r="B502" s="118" t="s">
        <v>362</v>
      </c>
      <c r="C502" s="129" t="s">
        <v>3784</v>
      </c>
      <c r="D502" s="188">
        <v>497</v>
      </c>
      <c r="E502" s="194" t="s">
        <v>3784</v>
      </c>
      <c r="F502" s="118" t="s">
        <v>3784</v>
      </c>
      <c r="G502" s="370" t="s">
        <v>5454</v>
      </c>
      <c r="H502" s="118"/>
      <c r="I502" s="168"/>
    </row>
    <row r="503" spans="1:9" ht="15" hidden="1">
      <c r="A503" s="118" t="s">
        <v>3785</v>
      </c>
      <c r="B503" s="118" t="s">
        <v>362</v>
      </c>
      <c r="C503" s="129" t="s">
        <v>3785</v>
      </c>
      <c r="D503" s="188">
        <v>498</v>
      </c>
      <c r="E503" s="194" t="s">
        <v>3785</v>
      </c>
      <c r="F503" s="118" t="s">
        <v>3785</v>
      </c>
      <c r="G503" s="371" t="s">
        <v>5455</v>
      </c>
      <c r="H503" s="118"/>
      <c r="I503" s="168"/>
    </row>
    <row r="504" spans="1:9" ht="15" hidden="1">
      <c r="A504" s="118" t="s">
        <v>3786</v>
      </c>
      <c r="B504" s="118" t="s">
        <v>362</v>
      </c>
      <c r="C504" s="129" t="s">
        <v>3786</v>
      </c>
      <c r="D504" s="188">
        <v>499</v>
      </c>
      <c r="E504" s="194" t="s">
        <v>3786</v>
      </c>
      <c r="F504" s="118" t="s">
        <v>3786</v>
      </c>
      <c r="G504" s="371" t="s">
        <v>5456</v>
      </c>
      <c r="H504" s="118"/>
      <c r="I504" s="168"/>
    </row>
    <row r="505" spans="1:9" ht="15" hidden="1">
      <c r="A505" s="118" t="s">
        <v>3787</v>
      </c>
      <c r="B505" s="118" t="s">
        <v>362</v>
      </c>
      <c r="C505" s="129" t="s">
        <v>3787</v>
      </c>
      <c r="D505" s="188">
        <v>500</v>
      </c>
      <c r="E505" s="194" t="s">
        <v>3787</v>
      </c>
      <c r="F505" s="118" t="s">
        <v>3787</v>
      </c>
      <c r="G505" s="371" t="s">
        <v>5457</v>
      </c>
      <c r="H505" s="118"/>
      <c r="I505" s="168"/>
    </row>
    <row r="506" spans="1:9" ht="15" hidden="1">
      <c r="A506" s="118" t="s">
        <v>3788</v>
      </c>
      <c r="B506" s="118" t="s">
        <v>362</v>
      </c>
      <c r="C506" s="129" t="s">
        <v>3788</v>
      </c>
      <c r="D506" s="188">
        <v>501</v>
      </c>
      <c r="E506" s="194" t="s">
        <v>3788</v>
      </c>
      <c r="F506" s="118" t="s">
        <v>3788</v>
      </c>
      <c r="G506" s="371" t="s">
        <v>5458</v>
      </c>
      <c r="H506" s="118"/>
      <c r="I506" s="168"/>
    </row>
    <row r="507" spans="1:9" ht="15" hidden="1">
      <c r="A507" s="118" t="s">
        <v>3789</v>
      </c>
      <c r="B507" s="118" t="s">
        <v>362</v>
      </c>
      <c r="C507" s="129" t="s">
        <v>3789</v>
      </c>
      <c r="D507" s="188">
        <v>502</v>
      </c>
      <c r="E507" s="194" t="s">
        <v>3789</v>
      </c>
      <c r="F507" s="118" t="s">
        <v>3789</v>
      </c>
      <c r="G507" s="369" t="s">
        <v>5459</v>
      </c>
      <c r="H507" s="118"/>
      <c r="I507" s="168"/>
    </row>
    <row r="508" spans="1:9" ht="99.75" hidden="1">
      <c r="A508" s="118" t="s">
        <v>5393</v>
      </c>
      <c r="B508" s="118"/>
      <c r="C508" s="129" t="s">
        <v>5406</v>
      </c>
      <c r="D508" s="188">
        <v>503</v>
      </c>
      <c r="E508" s="194" t="s">
        <v>5384</v>
      </c>
      <c r="F508" s="118" t="s">
        <v>5406</v>
      </c>
      <c r="G508" s="373" t="s">
        <v>5460</v>
      </c>
      <c r="H508" s="118"/>
      <c r="I508" s="168"/>
    </row>
    <row r="509" spans="1:9" ht="114" hidden="1">
      <c r="A509" s="118" t="s">
        <v>5394</v>
      </c>
      <c r="B509" s="118"/>
      <c r="C509" s="129" t="s">
        <v>5407</v>
      </c>
      <c r="D509" s="188">
        <v>504</v>
      </c>
      <c r="E509" s="347" t="s">
        <v>5386</v>
      </c>
      <c r="F509" s="118" t="s">
        <v>5407</v>
      </c>
      <c r="G509" s="372" t="s">
        <v>5461</v>
      </c>
      <c r="H509" s="118"/>
      <c r="I509" s="348"/>
    </row>
    <row r="510" spans="1:9" ht="28.5" hidden="1">
      <c r="A510" s="118" t="s">
        <v>5390</v>
      </c>
      <c r="B510" s="118"/>
      <c r="C510" s="129" t="s">
        <v>5408</v>
      </c>
      <c r="D510" s="188">
        <v>505</v>
      </c>
      <c r="E510" s="194" t="s">
        <v>5390</v>
      </c>
      <c r="F510" s="118" t="s">
        <v>5408</v>
      </c>
      <c r="G510" s="371" t="s">
        <v>5462</v>
      </c>
      <c r="H510" s="118"/>
      <c r="I510" s="168"/>
    </row>
    <row r="511" spans="1:9" ht="28.5" hidden="1">
      <c r="A511" s="118" t="s">
        <v>5360</v>
      </c>
      <c r="B511" s="118"/>
      <c r="C511" s="129" t="s">
        <v>5409</v>
      </c>
      <c r="D511" s="188">
        <v>506</v>
      </c>
      <c r="E511" s="194" t="s">
        <v>5360</v>
      </c>
      <c r="F511" s="118" t="s">
        <v>5409</v>
      </c>
      <c r="G511" s="371" t="s">
        <v>5463</v>
      </c>
      <c r="H511" s="118"/>
      <c r="I511" s="168"/>
    </row>
    <row r="512" spans="1:9" ht="28.5" hidden="1">
      <c r="A512" s="118" t="s">
        <v>5361</v>
      </c>
      <c r="B512" s="118"/>
      <c r="C512" s="129" t="s">
        <v>5410</v>
      </c>
      <c r="D512" s="188">
        <v>507</v>
      </c>
      <c r="E512" s="194" t="s">
        <v>5361</v>
      </c>
      <c r="F512" s="118" t="s">
        <v>5410</v>
      </c>
      <c r="G512" s="371" t="s">
        <v>5464</v>
      </c>
      <c r="H512" s="118"/>
      <c r="I512" s="168"/>
    </row>
    <row r="513" spans="1:9" ht="42.75" hidden="1">
      <c r="A513" s="118" t="s">
        <v>5362</v>
      </c>
      <c r="B513" s="118"/>
      <c r="C513" s="129" t="s">
        <v>5411</v>
      </c>
      <c r="D513" s="188">
        <v>508</v>
      </c>
      <c r="E513" s="194" t="s">
        <v>5362</v>
      </c>
      <c r="F513" s="118" t="s">
        <v>5411</v>
      </c>
      <c r="G513" s="371" t="s">
        <v>5465</v>
      </c>
      <c r="H513" s="118"/>
      <c r="I513" s="168"/>
    </row>
    <row r="514" spans="1:9" ht="42.75" hidden="1">
      <c r="A514" s="118" t="s">
        <v>5369</v>
      </c>
      <c r="B514" s="118"/>
      <c r="C514" s="129" t="s">
        <v>5412</v>
      </c>
      <c r="D514" s="188">
        <v>509</v>
      </c>
      <c r="E514" s="194" t="s">
        <v>5369</v>
      </c>
      <c r="F514" s="118" t="s">
        <v>5412</v>
      </c>
      <c r="G514" s="371" t="s">
        <v>5466</v>
      </c>
      <c r="H514" s="118"/>
      <c r="I514" s="168"/>
    </row>
    <row r="515" spans="1:9" ht="28.5" hidden="1">
      <c r="A515" s="118" t="s">
        <v>5363</v>
      </c>
      <c r="B515" s="118"/>
      <c r="C515" s="129" t="s">
        <v>5413</v>
      </c>
      <c r="D515" s="188">
        <v>510</v>
      </c>
      <c r="E515" s="194" t="s">
        <v>5363</v>
      </c>
      <c r="F515" s="118" t="s">
        <v>5413</v>
      </c>
      <c r="G515" s="371" t="s">
        <v>5467</v>
      </c>
      <c r="H515" s="118"/>
      <c r="I515" s="168"/>
    </row>
    <row r="516" spans="1:9" ht="42.75" hidden="1">
      <c r="A516" s="118" t="s">
        <v>5364</v>
      </c>
      <c r="B516" s="118"/>
      <c r="C516" s="129" t="s">
        <v>5414</v>
      </c>
      <c r="D516" s="188">
        <v>511</v>
      </c>
      <c r="E516" s="194" t="s">
        <v>5364</v>
      </c>
      <c r="F516" s="118" t="s">
        <v>5414</v>
      </c>
      <c r="G516" s="371" t="s">
        <v>5468</v>
      </c>
      <c r="H516" s="118"/>
      <c r="I516" s="168"/>
    </row>
    <row r="517" spans="1:9" ht="28.5" hidden="1">
      <c r="A517" s="118" t="s">
        <v>5359</v>
      </c>
      <c r="B517" s="118"/>
      <c r="C517" s="129" t="s">
        <v>5415</v>
      </c>
      <c r="D517" s="188">
        <v>512</v>
      </c>
      <c r="E517" s="194" t="s">
        <v>5359</v>
      </c>
      <c r="F517" s="118" t="s">
        <v>5415</v>
      </c>
      <c r="G517" s="371" t="s">
        <v>5469</v>
      </c>
      <c r="H517" s="118"/>
      <c r="I517" s="168"/>
    </row>
    <row r="518" spans="1:9" ht="28.5" hidden="1">
      <c r="A518" s="118" t="s">
        <v>5354</v>
      </c>
      <c r="B518" s="118"/>
      <c r="C518" s="129" t="s">
        <v>5416</v>
      </c>
      <c r="D518" s="188">
        <v>513</v>
      </c>
      <c r="E518" s="194" t="s">
        <v>5354</v>
      </c>
      <c r="F518" s="118" t="s">
        <v>5416</v>
      </c>
      <c r="G518" s="371" t="s">
        <v>5470</v>
      </c>
      <c r="H518" s="118"/>
      <c r="I518" s="168"/>
    </row>
    <row r="519" spans="1:9" ht="15" hidden="1">
      <c r="A519" s="118" t="s">
        <v>5370</v>
      </c>
      <c r="B519" s="118"/>
      <c r="C519" s="129" t="s">
        <v>5417</v>
      </c>
      <c r="D519" s="188">
        <v>514</v>
      </c>
      <c r="E519" s="194" t="s">
        <v>5370</v>
      </c>
      <c r="F519" s="118" t="s">
        <v>5417</v>
      </c>
      <c r="G519" s="370" t="s">
        <v>5471</v>
      </c>
      <c r="H519" s="118"/>
      <c r="I519" s="168"/>
    </row>
    <row r="520" spans="1:9" ht="28.5" hidden="1">
      <c r="A520" s="118" t="s">
        <v>5383</v>
      </c>
      <c r="B520" s="118"/>
      <c r="C520" s="129" t="s">
        <v>5418</v>
      </c>
      <c r="D520" s="188">
        <v>515</v>
      </c>
      <c r="E520" s="194" t="s">
        <v>5383</v>
      </c>
      <c r="F520" s="118" t="s">
        <v>5418</v>
      </c>
      <c r="G520" s="372" t="s">
        <v>5472</v>
      </c>
      <c r="H520" s="118"/>
      <c r="I520" s="168"/>
    </row>
    <row r="521" spans="1:9" ht="28.5" hidden="1">
      <c r="A521" s="118" t="s">
        <v>5385</v>
      </c>
      <c r="B521" s="118"/>
      <c r="C521" s="129" t="s">
        <v>5419</v>
      </c>
      <c r="D521" s="188">
        <v>516</v>
      </c>
      <c r="E521" s="194" t="s">
        <v>5385</v>
      </c>
      <c r="F521" s="118" t="s">
        <v>5419</v>
      </c>
      <c r="G521" s="372" t="s">
        <v>5473</v>
      </c>
      <c r="H521" s="118"/>
      <c r="I521" s="168"/>
    </row>
    <row r="522" spans="1:9" ht="15" hidden="1">
      <c r="A522" s="118" t="s">
        <v>5375</v>
      </c>
      <c r="B522" s="118" t="s">
        <v>362</v>
      </c>
      <c r="C522" s="129" t="s">
        <v>5420</v>
      </c>
      <c r="D522" s="188">
        <v>517</v>
      </c>
      <c r="E522" s="347" t="s">
        <v>5375</v>
      </c>
      <c r="F522" s="118" t="s">
        <v>5420</v>
      </c>
      <c r="G522" s="370" t="s">
        <v>5474</v>
      </c>
      <c r="H522" s="118"/>
      <c r="I522" s="348"/>
    </row>
    <row r="523" spans="1:9" ht="15" hidden="1">
      <c r="A523" s="118" t="s">
        <v>5376</v>
      </c>
      <c r="B523" s="118" t="s">
        <v>362</v>
      </c>
      <c r="C523" s="129" t="s">
        <v>5421</v>
      </c>
      <c r="D523" s="188">
        <v>518</v>
      </c>
      <c r="E523" s="347" t="s">
        <v>5376</v>
      </c>
      <c r="F523" s="118" t="s">
        <v>5421</v>
      </c>
      <c r="G523" s="370" t="s">
        <v>5475</v>
      </c>
      <c r="H523" s="118"/>
      <c r="I523" s="348"/>
    </row>
    <row r="524" spans="1:9" ht="15" hidden="1">
      <c r="A524" s="118" t="s">
        <v>5377</v>
      </c>
      <c r="B524" s="118" t="s">
        <v>362</v>
      </c>
      <c r="C524" s="129" t="s">
        <v>5422</v>
      </c>
      <c r="D524" s="188">
        <v>519</v>
      </c>
      <c r="E524" s="347" t="s">
        <v>5377</v>
      </c>
      <c r="F524" s="118" t="s">
        <v>5422</v>
      </c>
      <c r="G524" s="370" t="s">
        <v>5476</v>
      </c>
      <c r="H524" s="118"/>
      <c r="I524" s="348"/>
    </row>
    <row r="525" spans="1:9" ht="15" hidden="1">
      <c r="A525" s="118" t="s">
        <v>5378</v>
      </c>
      <c r="B525" s="118" t="s">
        <v>362</v>
      </c>
      <c r="C525" s="129" t="s">
        <v>5423</v>
      </c>
      <c r="D525" s="188">
        <v>520</v>
      </c>
      <c r="E525" s="347" t="s">
        <v>5378</v>
      </c>
      <c r="F525" s="118" t="s">
        <v>5423</v>
      </c>
      <c r="G525" s="370" t="s">
        <v>5477</v>
      </c>
      <c r="H525" s="118"/>
      <c r="I525" s="348"/>
    </row>
    <row r="526" spans="1:9" ht="28.5" hidden="1">
      <c r="A526" s="118" t="s">
        <v>5379</v>
      </c>
      <c r="B526" s="118" t="s">
        <v>362</v>
      </c>
      <c r="C526" s="129" t="s">
        <v>5424</v>
      </c>
      <c r="D526" s="188">
        <v>521</v>
      </c>
      <c r="E526" s="347" t="s">
        <v>5379</v>
      </c>
      <c r="F526" s="118" t="s">
        <v>5424</v>
      </c>
      <c r="G526" s="370" t="s">
        <v>5478</v>
      </c>
      <c r="H526" s="118"/>
      <c r="I526" s="348"/>
    </row>
    <row r="527" spans="1:9" ht="15" hidden="1">
      <c r="A527" s="118" t="s">
        <v>5380</v>
      </c>
      <c r="B527" s="118" t="s">
        <v>362</v>
      </c>
      <c r="C527" s="129" t="s">
        <v>5425</v>
      </c>
      <c r="D527" s="188">
        <v>522</v>
      </c>
      <c r="E527" s="347" t="s">
        <v>5380</v>
      </c>
      <c r="F527" s="118" t="s">
        <v>5425</v>
      </c>
      <c r="G527" s="370" t="s">
        <v>5479</v>
      </c>
      <c r="H527" s="118"/>
      <c r="I527" s="348"/>
    </row>
    <row r="528" spans="1:9" ht="15" hidden="1">
      <c r="A528" s="118" t="s">
        <v>5381</v>
      </c>
      <c r="B528" s="118" t="s">
        <v>362</v>
      </c>
      <c r="C528" s="129" t="s">
        <v>5426</v>
      </c>
      <c r="D528" s="188">
        <v>523</v>
      </c>
      <c r="E528" s="347" t="s">
        <v>5381</v>
      </c>
      <c r="F528" s="118" t="s">
        <v>5426</v>
      </c>
      <c r="G528" s="370" t="s">
        <v>5480</v>
      </c>
      <c r="H528" s="118"/>
      <c r="I528" s="348"/>
    </row>
    <row r="529" spans="1:9" ht="15" hidden="1">
      <c r="A529" s="118" t="s">
        <v>5392</v>
      </c>
      <c r="B529" s="118" t="s">
        <v>362</v>
      </c>
      <c r="C529" s="129" t="s">
        <v>5427</v>
      </c>
      <c r="D529" s="188">
        <v>524</v>
      </c>
      <c r="E529" s="347" t="s">
        <v>5392</v>
      </c>
      <c r="F529" s="118" t="s">
        <v>5427</v>
      </c>
      <c r="G529" s="370" t="s">
        <v>5481</v>
      </c>
      <c r="H529" s="118"/>
      <c r="I529" s="348"/>
    </row>
    <row r="530" spans="1:9" ht="15" hidden="1">
      <c r="A530" s="118" t="s">
        <v>5382</v>
      </c>
      <c r="B530" s="118" t="s">
        <v>362</v>
      </c>
      <c r="C530" s="129" t="s">
        <v>5428</v>
      </c>
      <c r="D530" s="188">
        <v>525</v>
      </c>
      <c r="E530" s="347" t="s">
        <v>5382</v>
      </c>
      <c r="F530" s="118" t="s">
        <v>5428</v>
      </c>
      <c r="G530" s="370" t="s">
        <v>5482</v>
      </c>
      <c r="H530" s="118"/>
      <c r="I530" s="348"/>
    </row>
    <row r="531" spans="1:9" ht="15" hidden="1">
      <c r="A531" s="118" t="s">
        <v>3809</v>
      </c>
      <c r="B531" s="118" t="s">
        <v>362</v>
      </c>
      <c r="C531" s="129" t="s">
        <v>5429</v>
      </c>
      <c r="D531" s="188">
        <v>526</v>
      </c>
      <c r="E531" s="347" t="s">
        <v>3809</v>
      </c>
      <c r="F531" s="118" t="s">
        <v>5429</v>
      </c>
      <c r="G531" s="371" t="s">
        <v>5483</v>
      </c>
      <c r="H531" s="118"/>
      <c r="I531" s="348"/>
    </row>
    <row r="532" spans="1:9" ht="15" hidden="1">
      <c r="A532" s="118" t="s">
        <v>3810</v>
      </c>
      <c r="B532" s="118" t="s">
        <v>362</v>
      </c>
      <c r="C532" s="129" t="s">
        <v>5430</v>
      </c>
      <c r="D532" s="188">
        <v>527</v>
      </c>
      <c r="E532" s="347" t="s">
        <v>3810</v>
      </c>
      <c r="F532" s="118" t="s">
        <v>5430</v>
      </c>
      <c r="G532" s="371" t="s">
        <v>5484</v>
      </c>
      <c r="H532" s="118"/>
      <c r="I532" s="348"/>
    </row>
    <row r="533" spans="1:9" ht="15" hidden="1">
      <c r="A533" s="118" t="s">
        <v>3811</v>
      </c>
      <c r="B533" s="118" t="s">
        <v>362</v>
      </c>
      <c r="C533" s="129" t="s">
        <v>5431</v>
      </c>
      <c r="D533" s="188">
        <v>528</v>
      </c>
      <c r="E533" s="347" t="s">
        <v>3811</v>
      </c>
      <c r="F533" s="118" t="s">
        <v>5431</v>
      </c>
      <c r="G533" s="374" t="s">
        <v>5485</v>
      </c>
      <c r="H533" s="118"/>
      <c r="I533" s="348"/>
    </row>
    <row r="534" spans="1:9" ht="15" hidden="1">
      <c r="A534" s="118" t="s">
        <v>3790</v>
      </c>
      <c r="B534" s="118" t="s">
        <v>362</v>
      </c>
      <c r="C534" s="129" t="s">
        <v>5432</v>
      </c>
      <c r="D534" s="188">
        <v>529</v>
      </c>
      <c r="E534" s="347" t="s">
        <v>3790</v>
      </c>
      <c r="F534" s="118" t="s">
        <v>5432</v>
      </c>
      <c r="G534" s="371" t="s">
        <v>5486</v>
      </c>
      <c r="H534" s="118"/>
      <c r="I534" s="348"/>
    </row>
    <row r="535" spans="1:9" ht="28.5" hidden="1">
      <c r="A535" s="118" t="s">
        <v>3791</v>
      </c>
      <c r="B535" s="118" t="s">
        <v>362</v>
      </c>
      <c r="C535" s="129" t="s">
        <v>5433</v>
      </c>
      <c r="D535" s="188">
        <v>530</v>
      </c>
      <c r="E535" s="347" t="s">
        <v>3791</v>
      </c>
      <c r="F535" s="118" t="s">
        <v>5433</v>
      </c>
      <c r="G535" s="373" t="s">
        <v>5487</v>
      </c>
      <c r="H535" s="118"/>
      <c r="I535" s="348"/>
    </row>
    <row r="536" spans="1:9" ht="28.5" hidden="1">
      <c r="A536" s="118" t="s">
        <v>3792</v>
      </c>
      <c r="B536" s="118" t="s">
        <v>362</v>
      </c>
      <c r="C536" s="129" t="s">
        <v>5434</v>
      </c>
      <c r="D536" s="188">
        <v>531</v>
      </c>
      <c r="E536" s="347" t="s">
        <v>3792</v>
      </c>
      <c r="F536" s="118" t="s">
        <v>5434</v>
      </c>
      <c r="G536" s="373" t="s">
        <v>5488</v>
      </c>
      <c r="H536" s="118"/>
      <c r="I536" s="348"/>
    </row>
    <row r="537" spans="1:9" ht="28.5" hidden="1">
      <c r="A537" s="118" t="s">
        <v>3793</v>
      </c>
      <c r="B537" s="118" t="s">
        <v>362</v>
      </c>
      <c r="C537" s="129" t="s">
        <v>5435</v>
      </c>
      <c r="D537" s="188">
        <v>532</v>
      </c>
      <c r="E537" s="347" t="s">
        <v>3793</v>
      </c>
      <c r="F537" s="118" t="s">
        <v>5435</v>
      </c>
      <c r="G537" s="371" t="s">
        <v>5489</v>
      </c>
      <c r="H537" s="118"/>
      <c r="I537" s="348"/>
    </row>
    <row r="538" spans="1:9" ht="28.5" hidden="1">
      <c r="A538" s="118" t="s">
        <v>3794</v>
      </c>
      <c r="B538" s="118" t="s">
        <v>362</v>
      </c>
      <c r="C538" s="129" t="s">
        <v>5436</v>
      </c>
      <c r="D538" s="188">
        <v>533</v>
      </c>
      <c r="E538" s="347" t="s">
        <v>3794</v>
      </c>
      <c r="F538" s="118" t="s">
        <v>5436</v>
      </c>
      <c r="G538" s="375" t="s">
        <v>5490</v>
      </c>
      <c r="H538" s="118"/>
      <c r="I538" s="348"/>
    </row>
    <row r="539" spans="1:9" ht="28.5" hidden="1">
      <c r="A539" s="118" t="s">
        <v>5356</v>
      </c>
      <c r="B539" s="118"/>
      <c r="C539" s="129" t="s">
        <v>5503</v>
      </c>
      <c r="D539" s="188">
        <v>534</v>
      </c>
      <c r="E539" s="347" t="s">
        <v>5356</v>
      </c>
      <c r="F539" s="118" t="s">
        <v>5503</v>
      </c>
      <c r="G539" s="375" t="s">
        <v>5494</v>
      </c>
      <c r="H539" s="118"/>
      <c r="I539" s="348"/>
    </row>
    <row r="540" spans="1:9" ht="15" hidden="1">
      <c r="A540" s="118" t="s">
        <v>5355</v>
      </c>
      <c r="B540" s="118"/>
      <c r="C540" s="129" t="s">
        <v>5504</v>
      </c>
      <c r="D540" s="188">
        <v>535</v>
      </c>
      <c r="E540" s="347" t="s">
        <v>5355</v>
      </c>
      <c r="F540" s="118" t="s">
        <v>5504</v>
      </c>
      <c r="G540" s="375" t="s">
        <v>5495</v>
      </c>
      <c r="H540" s="118"/>
      <c r="I540" s="348"/>
    </row>
    <row r="541" spans="1:9" ht="15" hidden="1">
      <c r="A541" s="118" t="s">
        <v>5372</v>
      </c>
      <c r="B541" s="118"/>
      <c r="C541" s="129" t="s">
        <v>5505</v>
      </c>
      <c r="D541" s="188">
        <v>536</v>
      </c>
      <c r="E541" s="347" t="s">
        <v>5372</v>
      </c>
      <c r="F541" s="118" t="s">
        <v>5505</v>
      </c>
      <c r="G541" s="375" t="s">
        <v>5496</v>
      </c>
      <c r="H541" s="118"/>
      <c r="I541" s="348"/>
    </row>
    <row r="542" spans="1:9" ht="28.5" hidden="1">
      <c r="A542" s="118" t="s">
        <v>5373</v>
      </c>
      <c r="B542" s="118"/>
      <c r="C542" s="129" t="s">
        <v>5506</v>
      </c>
      <c r="D542" s="188">
        <v>537</v>
      </c>
      <c r="E542" s="347" t="s">
        <v>5373</v>
      </c>
      <c r="F542" s="118" t="s">
        <v>5506</v>
      </c>
      <c r="G542" s="375" t="s">
        <v>5497</v>
      </c>
      <c r="H542" s="118"/>
      <c r="I542" s="348"/>
    </row>
    <row r="543" spans="1:9" ht="15" hidden="1">
      <c r="A543" s="118" t="s">
        <v>5358</v>
      </c>
      <c r="B543" s="118"/>
      <c r="C543" s="129" t="s">
        <v>5502</v>
      </c>
      <c r="D543" s="188">
        <v>538</v>
      </c>
      <c r="E543" s="194" t="s">
        <v>5358</v>
      </c>
      <c r="F543" s="118" t="s">
        <v>5502</v>
      </c>
      <c r="G543" s="375" t="s">
        <v>5498</v>
      </c>
      <c r="H543" s="118"/>
      <c r="I543" s="168"/>
    </row>
    <row r="544" spans="1:9" ht="15">
      <c r="A544" s="118" t="s">
        <v>5507</v>
      </c>
      <c r="B544" s="118"/>
      <c r="C544" s="124" t="s">
        <v>5509</v>
      </c>
      <c r="D544" s="188">
        <v>539</v>
      </c>
      <c r="E544" s="194" t="s">
        <v>5500</v>
      </c>
      <c r="F544" s="118"/>
      <c r="G544" s="364" t="s">
        <v>5501</v>
      </c>
      <c r="H544" s="118"/>
      <c r="I544" s="168"/>
    </row>
  </sheetData>
  <mergeCells count="4">
    <mergeCell ref="A1:B2"/>
    <mergeCell ref="C4:D4"/>
    <mergeCell ref="C3:F3"/>
    <mergeCell ref="C1:F2"/>
  </mergeCells>
  <pageMargins left="0.7" right="0.7" top="0.75" bottom="0.75" header="0.3" footer="0.3"/>
  <pageSetup orientation="portrait" horizontalDpi="1200" verticalDpi="1200"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D81"/>
  <sheetViews>
    <sheetView topLeftCell="A60" workbookViewId="0">
      <selection activeCell="C83" sqref="C83"/>
    </sheetView>
  </sheetViews>
  <sheetFormatPr defaultRowHeight="14.25"/>
  <cols>
    <col min="1" max="1" width="14" customWidth="1"/>
    <col min="2" max="2" width="21.75" bestFit="1" customWidth="1"/>
    <col min="3" max="3" width="96.5" bestFit="1" customWidth="1"/>
    <col min="4" max="4" width="83.5" bestFit="1" customWidth="1"/>
  </cols>
  <sheetData>
    <row r="1" spans="1:4" ht="15">
      <c r="A1" s="2" t="s">
        <v>1843</v>
      </c>
      <c r="B1" s="2" t="s">
        <v>1844</v>
      </c>
      <c r="C1" s="2" t="s">
        <v>1845</v>
      </c>
      <c r="D1" s="2" t="s">
        <v>244</v>
      </c>
    </row>
    <row r="2" spans="1:4">
      <c r="A2" t="s">
        <v>1846</v>
      </c>
      <c r="B2" t="s">
        <v>1847</v>
      </c>
      <c r="C2" t="s">
        <v>833</v>
      </c>
      <c r="D2" t="str">
        <f t="shared" ref="D2:D33" si="0">VLOOKUP(C2,TranslationTable,3,FALSE)</f>
        <v>En la columna "Descripción del componente", proporcione el número CE para esta sustancia.</v>
      </c>
    </row>
    <row r="3" spans="1:4">
      <c r="A3" t="s">
        <v>1913</v>
      </c>
      <c r="B3" t="s">
        <v>1849</v>
      </c>
      <c r="C3" t="s">
        <v>844</v>
      </c>
      <c r="D3" t="str">
        <f t="shared" si="0"/>
        <v xml:space="preserve">En la siguiente fila, identifique la fracción respirable de esta sustancia (&lt;10 (μm)).  </v>
      </c>
    </row>
    <row r="4" spans="1:4">
      <c r="A4" t="s">
        <v>1848</v>
      </c>
      <c r="B4" t="s">
        <v>1849</v>
      </c>
      <c r="C4" t="s">
        <v>844</v>
      </c>
      <c r="D4" t="str">
        <f t="shared" si="0"/>
        <v xml:space="preserve">En la siguiente fila, identifique la fracción respirable de esta sustancia (&lt;10 (μm)).  </v>
      </c>
    </row>
    <row r="5" spans="1:4">
      <c r="A5" t="s">
        <v>1850</v>
      </c>
      <c r="B5" t="s">
        <v>1849</v>
      </c>
      <c r="C5" t="s">
        <v>844</v>
      </c>
      <c r="D5" t="str">
        <f t="shared" si="0"/>
        <v xml:space="preserve">En la siguiente fila, identifique la fracción respirable de esta sustancia (&lt;10 (μm)).  </v>
      </c>
    </row>
    <row r="6" spans="1:4">
      <c r="A6" t="s">
        <v>1851</v>
      </c>
      <c r="B6" t="s">
        <v>1849</v>
      </c>
      <c r="C6" t="s">
        <v>844</v>
      </c>
      <c r="D6" t="str">
        <f t="shared" si="0"/>
        <v xml:space="preserve">En la siguiente fila, identifique la fracción respirable de esta sustancia (&lt;10 (μm)).  </v>
      </c>
    </row>
    <row r="7" spans="1:4">
      <c r="A7" t="s">
        <v>1852</v>
      </c>
      <c r="B7" t="s">
        <v>1849</v>
      </c>
      <c r="C7" t="s">
        <v>844</v>
      </c>
      <c r="D7" t="str">
        <f t="shared" si="0"/>
        <v xml:space="preserve">En la siguiente fila, identifique la fracción respirable de esta sustancia (&lt;10 (μm)).  </v>
      </c>
    </row>
    <row r="8" spans="1:4">
      <c r="A8" t="s">
        <v>1854</v>
      </c>
      <c r="B8" t="s">
        <v>1855</v>
      </c>
      <c r="C8" t="s">
        <v>838</v>
      </c>
      <c r="D8" t="str">
        <f t="shared" si="0"/>
        <v>En la columna "Descripción del componente", proporcione el peso molecular de esta sustancia.</v>
      </c>
    </row>
    <row r="9" spans="1:4">
      <c r="A9" t="s">
        <v>1856</v>
      </c>
      <c r="B9" t="s">
        <v>1855</v>
      </c>
      <c r="C9" t="s">
        <v>838</v>
      </c>
      <c r="D9" t="str">
        <f t="shared" si="0"/>
        <v>En la columna "Descripción del componente", proporcione el peso molecular de esta sustancia.</v>
      </c>
    </row>
    <row r="10" spans="1:4">
      <c r="A10" t="s">
        <v>1857</v>
      </c>
      <c r="B10" t="s">
        <v>1855</v>
      </c>
      <c r="C10" t="s">
        <v>838</v>
      </c>
      <c r="D10" t="str">
        <f t="shared" si="0"/>
        <v>En la columna "Descripción del componente", proporcione el peso molecular de esta sustancia.</v>
      </c>
    </row>
    <row r="11" spans="1:4">
      <c r="A11" t="s">
        <v>1858</v>
      </c>
      <c r="B11" t="s">
        <v>1855</v>
      </c>
      <c r="C11" t="s">
        <v>838</v>
      </c>
      <c r="D11" t="str">
        <f t="shared" si="0"/>
        <v>En la columna "Descripción del componente", proporcione el peso molecular de esta sustancia.</v>
      </c>
    </row>
    <row r="12" spans="1:4">
      <c r="A12" t="s">
        <v>1859</v>
      </c>
      <c r="B12" t="s">
        <v>1860</v>
      </c>
      <c r="C12" t="s">
        <v>828</v>
      </c>
      <c r="D12" t="str">
        <f t="shared" si="0"/>
        <v>En la columna "Descripción del componente", especifique también  si la sustancia es uretdiona, biuret o mezcla.  Si se desconoce, proporcione un número CE para esta sustancia.</v>
      </c>
    </row>
    <row r="13" spans="1:4">
      <c r="A13" t="s">
        <v>1861</v>
      </c>
      <c r="B13" t="s">
        <v>1860</v>
      </c>
      <c r="C13" t="s">
        <v>818</v>
      </c>
      <c r="D13" t="str">
        <f t="shared" si="0"/>
        <v>En la columna "Descripción del componente", especifique también  si es la forma fibrosa o no fibrosa de esta sustancia.</v>
      </c>
    </row>
    <row r="14" spans="1:4">
      <c r="A14" t="s">
        <v>1912</v>
      </c>
      <c r="B14" t="s">
        <v>1847</v>
      </c>
      <c r="C14" t="s">
        <v>833</v>
      </c>
      <c r="D14" t="str">
        <f t="shared" si="0"/>
        <v>En la columna "Descripción del componente", proporcione el número CE para esta sustancia.</v>
      </c>
    </row>
    <row r="15" spans="1:4">
      <c r="A15" t="s">
        <v>1862</v>
      </c>
      <c r="B15" t="s">
        <v>1847</v>
      </c>
      <c r="C15" t="s">
        <v>833</v>
      </c>
      <c r="D15" t="str">
        <f t="shared" si="0"/>
        <v>En la columna "Descripción del componente", proporcione el número CE para esta sustancia.</v>
      </c>
    </row>
    <row r="16" spans="1:4">
      <c r="A16" t="s">
        <v>1863</v>
      </c>
      <c r="B16" t="s">
        <v>1847</v>
      </c>
      <c r="C16" t="s">
        <v>833</v>
      </c>
      <c r="D16" t="str">
        <f t="shared" si="0"/>
        <v>En la columna "Descripción del componente", proporcione el número CE para esta sustancia.</v>
      </c>
    </row>
    <row r="17" spans="1:4">
      <c r="A17" t="s">
        <v>1864</v>
      </c>
      <c r="B17" t="s">
        <v>1847</v>
      </c>
      <c r="C17" t="s">
        <v>833</v>
      </c>
      <c r="D17" t="str">
        <f t="shared" si="0"/>
        <v>En la columna "Descripción del componente", proporcione el número CE para esta sustancia.</v>
      </c>
    </row>
    <row r="18" spans="1:4">
      <c r="A18" t="s">
        <v>1865</v>
      </c>
      <c r="B18" t="s">
        <v>1847</v>
      </c>
      <c r="C18" t="s">
        <v>833</v>
      </c>
      <c r="D18" t="str">
        <f t="shared" si="0"/>
        <v>En la columna "Descripción del componente", proporcione el número CE para esta sustancia.</v>
      </c>
    </row>
    <row r="19" spans="1:4">
      <c r="A19" t="s">
        <v>1866</v>
      </c>
      <c r="B19" t="s">
        <v>1847</v>
      </c>
      <c r="C19" t="s">
        <v>833</v>
      </c>
      <c r="D19" t="str">
        <f t="shared" si="0"/>
        <v>En la columna "Descripción del componente", proporcione el número CE para esta sustancia.</v>
      </c>
    </row>
    <row r="20" spans="1:4">
      <c r="A20" t="s">
        <v>1867</v>
      </c>
      <c r="B20" t="s">
        <v>1847</v>
      </c>
      <c r="C20" t="s">
        <v>833</v>
      </c>
      <c r="D20" t="str">
        <f t="shared" si="0"/>
        <v>En la columna "Descripción del componente", proporcione el número CE para esta sustancia.</v>
      </c>
    </row>
    <row r="21" spans="1:4">
      <c r="A21" t="s">
        <v>1868</v>
      </c>
      <c r="B21" t="s">
        <v>1847</v>
      </c>
      <c r="C21" t="s">
        <v>833</v>
      </c>
      <c r="D21" t="str">
        <f t="shared" si="0"/>
        <v>En la columna "Descripción del componente", proporcione el número CE para esta sustancia.</v>
      </c>
    </row>
    <row r="22" spans="1:4">
      <c r="A22" t="s">
        <v>1869</v>
      </c>
      <c r="B22" t="s">
        <v>1847</v>
      </c>
      <c r="C22" t="s">
        <v>833</v>
      </c>
      <c r="D22" t="str">
        <f t="shared" si="0"/>
        <v>En la columna "Descripción del componente", proporcione el número CE para esta sustancia.</v>
      </c>
    </row>
    <row r="23" spans="1:4">
      <c r="A23" t="s">
        <v>1870</v>
      </c>
      <c r="B23" t="s">
        <v>1847</v>
      </c>
      <c r="C23" t="s">
        <v>833</v>
      </c>
      <c r="D23" t="str">
        <f t="shared" si="0"/>
        <v>En la columna "Descripción del componente", proporcione el número CE para esta sustancia.</v>
      </c>
    </row>
    <row r="24" spans="1:4">
      <c r="A24" t="s">
        <v>1871</v>
      </c>
      <c r="B24" t="s">
        <v>1847</v>
      </c>
      <c r="C24" t="s">
        <v>833</v>
      </c>
      <c r="D24" t="str">
        <f t="shared" si="0"/>
        <v>En la columna "Descripción del componente", proporcione el número CE para esta sustancia.</v>
      </c>
    </row>
    <row r="25" spans="1:4">
      <c r="A25" t="s">
        <v>1872</v>
      </c>
      <c r="B25" t="s">
        <v>1847</v>
      </c>
      <c r="C25" t="s">
        <v>833</v>
      </c>
      <c r="D25" t="str">
        <f t="shared" si="0"/>
        <v>En la columna "Descripción del componente", proporcione el número CE para esta sustancia.</v>
      </c>
    </row>
    <row r="26" spans="1:4">
      <c r="A26" t="s">
        <v>1873</v>
      </c>
      <c r="B26" t="s">
        <v>1847</v>
      </c>
      <c r="C26" t="s">
        <v>833</v>
      </c>
      <c r="D26" t="str">
        <f t="shared" si="0"/>
        <v>En la columna "Descripción del componente", proporcione el número CE para esta sustancia.</v>
      </c>
    </row>
    <row r="27" spans="1:4">
      <c r="A27" t="s">
        <v>1874</v>
      </c>
      <c r="B27" t="s">
        <v>1847</v>
      </c>
      <c r="C27" t="s">
        <v>833</v>
      </c>
      <c r="D27" t="str">
        <f t="shared" si="0"/>
        <v>En la columna "Descripción del componente", proporcione el número CE para esta sustancia.</v>
      </c>
    </row>
    <row r="28" spans="1:4">
      <c r="A28" t="s">
        <v>1875</v>
      </c>
      <c r="B28" t="s">
        <v>1847</v>
      </c>
      <c r="C28" t="s">
        <v>833</v>
      </c>
      <c r="D28" t="str">
        <f t="shared" si="0"/>
        <v>En la columna "Descripción del componente", proporcione el número CE para esta sustancia.</v>
      </c>
    </row>
    <row r="29" spans="1:4">
      <c r="A29" t="s">
        <v>1876</v>
      </c>
      <c r="B29" t="s">
        <v>1847</v>
      </c>
      <c r="C29" t="s">
        <v>833</v>
      </c>
      <c r="D29" t="str">
        <f t="shared" si="0"/>
        <v>En la columna "Descripción del componente", proporcione el número CE para esta sustancia.</v>
      </c>
    </row>
    <row r="30" spans="1:4">
      <c r="A30" t="s">
        <v>1877</v>
      </c>
      <c r="B30" t="s">
        <v>1847</v>
      </c>
      <c r="C30" t="s">
        <v>833</v>
      </c>
      <c r="D30" t="str">
        <f t="shared" si="0"/>
        <v>En la columna "Descripción del componente", proporcione el número CE para esta sustancia.</v>
      </c>
    </row>
    <row r="31" spans="1:4">
      <c r="A31" t="s">
        <v>1878</v>
      </c>
      <c r="B31" t="s">
        <v>1847</v>
      </c>
      <c r="C31" t="s">
        <v>833</v>
      </c>
      <c r="D31" t="str">
        <f t="shared" si="0"/>
        <v>En la columna "Descripción del componente", proporcione el número CE para esta sustancia.</v>
      </c>
    </row>
    <row r="32" spans="1:4">
      <c r="A32" t="s">
        <v>1879</v>
      </c>
      <c r="B32" t="s">
        <v>1847</v>
      </c>
      <c r="C32" t="s">
        <v>833</v>
      </c>
      <c r="D32" t="str">
        <f t="shared" si="0"/>
        <v>En la columna "Descripción del componente", proporcione el número CE para esta sustancia.</v>
      </c>
    </row>
    <row r="33" spans="1:4">
      <c r="A33" t="s">
        <v>1880</v>
      </c>
      <c r="B33" t="s">
        <v>1847</v>
      </c>
      <c r="C33" t="s">
        <v>833</v>
      </c>
      <c r="D33" t="str">
        <f t="shared" si="0"/>
        <v>En la columna "Descripción del componente", proporcione el número CE para esta sustancia.</v>
      </c>
    </row>
    <row r="34" spans="1:4">
      <c r="A34" t="s">
        <v>1881</v>
      </c>
      <c r="B34" t="s">
        <v>1847</v>
      </c>
      <c r="C34" t="s">
        <v>833</v>
      </c>
      <c r="D34" t="str">
        <f t="shared" ref="D34:D65" si="1">VLOOKUP(C34,TranslationTable,3,FALSE)</f>
        <v>En la columna "Descripción del componente", proporcione el número CE para esta sustancia.</v>
      </c>
    </row>
    <row r="35" spans="1:4">
      <c r="A35" t="s">
        <v>1882</v>
      </c>
      <c r="B35" t="s">
        <v>1847</v>
      </c>
      <c r="C35" t="s">
        <v>833</v>
      </c>
      <c r="D35" t="str">
        <f t="shared" si="1"/>
        <v>En la columna "Descripción del componente", proporcione el número CE para esta sustancia.</v>
      </c>
    </row>
    <row r="36" spans="1:4">
      <c r="A36" t="s">
        <v>1883</v>
      </c>
      <c r="B36" t="s">
        <v>1847</v>
      </c>
      <c r="C36" t="s">
        <v>833</v>
      </c>
      <c r="D36" t="str">
        <f t="shared" si="1"/>
        <v>En la columna "Descripción del componente", proporcione el número CE para esta sustancia.</v>
      </c>
    </row>
    <row r="37" spans="1:4">
      <c r="A37" t="s">
        <v>1884</v>
      </c>
      <c r="B37" t="s">
        <v>1847</v>
      </c>
      <c r="C37" t="s">
        <v>833</v>
      </c>
      <c r="D37" t="str">
        <f t="shared" si="1"/>
        <v>En la columna "Descripción del componente", proporcione el número CE para esta sustancia.</v>
      </c>
    </row>
    <row r="38" spans="1:4">
      <c r="A38" t="s">
        <v>1885</v>
      </c>
      <c r="B38" t="s">
        <v>1847</v>
      </c>
      <c r="C38" t="s">
        <v>833</v>
      </c>
      <c r="D38" t="str">
        <f t="shared" si="1"/>
        <v>En la columna "Descripción del componente", proporcione el número CE para esta sustancia.</v>
      </c>
    </row>
    <row r="39" spans="1:4">
      <c r="A39" t="s">
        <v>1886</v>
      </c>
      <c r="B39" t="s">
        <v>1847</v>
      </c>
      <c r="C39" t="s">
        <v>833</v>
      </c>
      <c r="D39" t="str">
        <f t="shared" si="1"/>
        <v>En la columna "Descripción del componente", proporcione el número CE para esta sustancia.</v>
      </c>
    </row>
    <row r="40" spans="1:4">
      <c r="A40" t="s">
        <v>1887</v>
      </c>
      <c r="B40" t="s">
        <v>1847</v>
      </c>
      <c r="C40" t="s">
        <v>833</v>
      </c>
      <c r="D40" t="str">
        <f t="shared" si="1"/>
        <v>En la columna "Descripción del componente", proporcione el número CE para esta sustancia.</v>
      </c>
    </row>
    <row r="41" spans="1:4">
      <c r="A41" t="s">
        <v>1888</v>
      </c>
      <c r="B41" t="s">
        <v>1847</v>
      </c>
      <c r="C41" t="s">
        <v>833</v>
      </c>
      <c r="D41" t="str">
        <f t="shared" si="1"/>
        <v>En la columna "Descripción del componente", proporcione el número CE para esta sustancia.</v>
      </c>
    </row>
    <row r="42" spans="1:4">
      <c r="A42" t="s">
        <v>1889</v>
      </c>
      <c r="B42" t="s">
        <v>1847</v>
      </c>
      <c r="C42" t="s">
        <v>833</v>
      </c>
      <c r="D42" t="str">
        <f t="shared" si="1"/>
        <v>En la columna "Descripción del componente", proporcione el número CE para esta sustancia.</v>
      </c>
    </row>
    <row r="43" spans="1:4">
      <c r="A43" t="s">
        <v>1890</v>
      </c>
      <c r="B43" t="s">
        <v>1847</v>
      </c>
      <c r="C43" t="s">
        <v>833</v>
      </c>
      <c r="D43" t="str">
        <f t="shared" si="1"/>
        <v>En la columna "Descripción del componente", proporcione el número CE para esta sustancia.</v>
      </c>
    </row>
    <row r="44" spans="1:4">
      <c r="A44" t="s">
        <v>1891</v>
      </c>
      <c r="B44" t="s">
        <v>1847</v>
      </c>
      <c r="C44" t="s">
        <v>833</v>
      </c>
      <c r="D44" t="str">
        <f t="shared" si="1"/>
        <v>En la columna "Descripción del componente", proporcione el número CE para esta sustancia.</v>
      </c>
    </row>
    <row r="45" spans="1:4">
      <c r="A45" t="s">
        <v>1892</v>
      </c>
      <c r="B45" t="s">
        <v>1847</v>
      </c>
      <c r="C45" t="s">
        <v>833</v>
      </c>
      <c r="D45" t="str">
        <f t="shared" si="1"/>
        <v>En la columna "Descripción del componente", proporcione el número CE para esta sustancia.</v>
      </c>
    </row>
    <row r="46" spans="1:4">
      <c r="A46" t="s">
        <v>1893</v>
      </c>
      <c r="B46" t="s">
        <v>1847</v>
      </c>
      <c r="C46" t="s">
        <v>833</v>
      </c>
      <c r="D46" t="str">
        <f t="shared" si="1"/>
        <v>En la columna "Descripción del componente", proporcione el número CE para esta sustancia.</v>
      </c>
    </row>
    <row r="47" spans="1:4">
      <c r="A47" t="s">
        <v>1894</v>
      </c>
      <c r="B47" t="s">
        <v>1847</v>
      </c>
      <c r="C47" t="s">
        <v>833</v>
      </c>
      <c r="D47" t="str">
        <f t="shared" si="1"/>
        <v>En la columna "Descripción del componente", proporcione el número CE para esta sustancia.</v>
      </c>
    </row>
    <row r="48" spans="1:4">
      <c r="A48" t="s">
        <v>1895</v>
      </c>
      <c r="B48" t="s">
        <v>1847</v>
      </c>
      <c r="C48" t="s">
        <v>833</v>
      </c>
      <c r="D48" t="str">
        <f t="shared" si="1"/>
        <v>En la columna "Descripción del componente", proporcione el número CE para esta sustancia.</v>
      </c>
    </row>
    <row r="49" spans="1:4">
      <c r="A49" t="s">
        <v>1896</v>
      </c>
      <c r="B49" t="s">
        <v>1847</v>
      </c>
      <c r="C49" t="s">
        <v>833</v>
      </c>
      <c r="D49" t="str">
        <f t="shared" si="1"/>
        <v>En la columna "Descripción del componente", proporcione el número CE para esta sustancia.</v>
      </c>
    </row>
    <row r="50" spans="1:4">
      <c r="A50" t="s">
        <v>1897</v>
      </c>
      <c r="B50" t="s">
        <v>1847</v>
      </c>
      <c r="C50" t="s">
        <v>833</v>
      </c>
      <c r="D50" t="str">
        <f t="shared" si="1"/>
        <v>En la columna "Descripción del componente", proporcione el número CE para esta sustancia.</v>
      </c>
    </row>
    <row r="51" spans="1:4">
      <c r="A51" t="s">
        <v>1898</v>
      </c>
      <c r="B51" t="s">
        <v>1847</v>
      </c>
      <c r="C51" t="s">
        <v>833</v>
      </c>
      <c r="D51" t="str">
        <f t="shared" si="1"/>
        <v>En la columna "Descripción del componente", proporcione el número CE para esta sustancia.</v>
      </c>
    </row>
    <row r="52" spans="1:4">
      <c r="A52" t="s">
        <v>1899</v>
      </c>
      <c r="B52" t="s">
        <v>1847</v>
      </c>
      <c r="C52" t="s">
        <v>833</v>
      </c>
      <c r="D52" t="str">
        <f t="shared" si="1"/>
        <v>En la columna "Descripción del componente", proporcione el número CE para esta sustancia.</v>
      </c>
    </row>
    <row r="53" spans="1:4">
      <c r="A53" t="s">
        <v>1900</v>
      </c>
      <c r="B53" t="s">
        <v>1847</v>
      </c>
      <c r="C53" t="s">
        <v>833</v>
      </c>
      <c r="D53" t="str">
        <f t="shared" si="1"/>
        <v>En la columna "Descripción del componente", proporcione el número CE para esta sustancia.</v>
      </c>
    </row>
    <row r="54" spans="1:4">
      <c r="A54" t="s">
        <v>1901</v>
      </c>
      <c r="B54" t="s">
        <v>1847</v>
      </c>
      <c r="C54" t="s">
        <v>833</v>
      </c>
      <c r="D54" t="str">
        <f t="shared" si="1"/>
        <v>En la columna "Descripción del componente", proporcione el número CE para esta sustancia.</v>
      </c>
    </row>
    <row r="55" spans="1:4">
      <c r="A55" t="s">
        <v>1902</v>
      </c>
      <c r="B55" t="s">
        <v>1847</v>
      </c>
      <c r="C55" t="s">
        <v>833</v>
      </c>
      <c r="D55" t="str">
        <f t="shared" si="1"/>
        <v>En la columna "Descripción del componente", proporcione el número CE para esta sustancia.</v>
      </c>
    </row>
    <row r="56" spans="1:4">
      <c r="A56" t="s">
        <v>1903</v>
      </c>
      <c r="B56" t="s">
        <v>1847</v>
      </c>
      <c r="C56" t="s">
        <v>833</v>
      </c>
      <c r="D56" t="str">
        <f t="shared" si="1"/>
        <v>En la columna "Descripción del componente", proporcione el número CE para esta sustancia.</v>
      </c>
    </row>
    <row r="57" spans="1:4">
      <c r="A57" t="s">
        <v>1904</v>
      </c>
      <c r="B57" t="s">
        <v>1847</v>
      </c>
      <c r="C57" t="s">
        <v>833</v>
      </c>
      <c r="D57" t="str">
        <f t="shared" si="1"/>
        <v>En la columna "Descripción del componente", proporcione el número CE para esta sustancia.</v>
      </c>
    </row>
    <row r="58" spans="1:4">
      <c r="A58" t="s">
        <v>1905</v>
      </c>
      <c r="B58" t="s">
        <v>1847</v>
      </c>
      <c r="C58" t="s">
        <v>833</v>
      </c>
      <c r="D58" t="str">
        <f t="shared" si="1"/>
        <v>En la columna "Descripción del componente", proporcione el número CE para esta sustancia.</v>
      </c>
    </row>
    <row r="59" spans="1:4">
      <c r="A59" t="s">
        <v>1906</v>
      </c>
      <c r="B59" t="s">
        <v>1847</v>
      </c>
      <c r="C59" t="s">
        <v>833</v>
      </c>
      <c r="D59" t="str">
        <f t="shared" si="1"/>
        <v>En la columna "Descripción del componente", proporcione el número CE para esta sustancia.</v>
      </c>
    </row>
    <row r="60" spans="1:4">
      <c r="A60" t="s">
        <v>1907</v>
      </c>
      <c r="B60" t="s">
        <v>1847</v>
      </c>
      <c r="C60" t="s">
        <v>833</v>
      </c>
      <c r="D60" t="str">
        <f t="shared" si="1"/>
        <v>En la columna "Descripción del componente", proporcione el número CE para esta sustancia.</v>
      </c>
    </row>
    <row r="61" spans="1:4">
      <c r="A61" t="s">
        <v>1909</v>
      </c>
      <c r="B61" t="s">
        <v>1860</v>
      </c>
      <c r="C61" t="s">
        <v>818</v>
      </c>
      <c r="D61" t="str">
        <f t="shared" si="1"/>
        <v>En la columna "Descripción del componente", especifique también  si es la forma fibrosa o no fibrosa de esta sustancia.</v>
      </c>
    </row>
    <row r="62" spans="1:4">
      <c r="A62" t="s">
        <v>1910</v>
      </c>
      <c r="B62" t="s">
        <v>1860</v>
      </c>
      <c r="C62" t="s">
        <v>823</v>
      </c>
      <c r="D62" t="str">
        <f t="shared" si="1"/>
        <v>En la columna "Descripción del componente",  especifique también si es la forma con plomo o sin plomo de esta sustancia.</v>
      </c>
    </row>
    <row r="63" spans="1:4">
      <c r="A63" t="s">
        <v>1911</v>
      </c>
      <c r="B63" t="s">
        <v>1855</v>
      </c>
      <c r="C63" t="s">
        <v>838</v>
      </c>
      <c r="D63" t="str">
        <f t="shared" si="1"/>
        <v>En la columna "Descripción del componente", proporcione el peso molecular de esta sustancia.</v>
      </c>
    </row>
    <row r="64" spans="1:4">
      <c r="A64" t="s">
        <v>1908</v>
      </c>
      <c r="B64" t="s">
        <v>1847</v>
      </c>
      <c r="C64" t="s">
        <v>833</v>
      </c>
      <c r="D64" t="str">
        <f t="shared" si="1"/>
        <v>En la columna "Descripción del componente", proporcione el número CE para esta sustancia.</v>
      </c>
    </row>
    <row r="65" spans="1:4">
      <c r="A65" t="s">
        <v>1853</v>
      </c>
      <c r="B65" t="s">
        <v>1849</v>
      </c>
      <c r="C65" t="s">
        <v>844</v>
      </c>
      <c r="D65" t="str">
        <f t="shared" si="1"/>
        <v xml:space="preserve">En la siguiente fila, identifique la fracción respirable de esta sustancia (&lt;10 (μm)).  </v>
      </c>
    </row>
    <row r="66" spans="1:4">
      <c r="A66" t="s">
        <v>3543</v>
      </c>
      <c r="B66" t="s">
        <v>1847</v>
      </c>
      <c r="C66" t="s">
        <v>833</v>
      </c>
      <c r="D66" t="str">
        <f t="shared" ref="D66:D70" si="2">VLOOKUP(C66,TranslationTable,3,FALSE)</f>
        <v>En la columna "Descripción del componente", proporcione el número CE para esta sustancia.</v>
      </c>
    </row>
    <row r="67" spans="1:4">
      <c r="A67" t="s">
        <v>3544</v>
      </c>
      <c r="B67" t="s">
        <v>1847</v>
      </c>
      <c r="C67" t="s">
        <v>833</v>
      </c>
      <c r="D67" t="str">
        <f t="shared" si="2"/>
        <v>En la columna "Descripción del componente", proporcione el número CE para esta sustancia.</v>
      </c>
    </row>
    <row r="68" spans="1:4">
      <c r="A68" t="s">
        <v>3545</v>
      </c>
      <c r="B68" t="s">
        <v>1847</v>
      </c>
      <c r="C68" t="s">
        <v>833</v>
      </c>
      <c r="D68" t="str">
        <f t="shared" si="2"/>
        <v>En la columna "Descripción del componente", proporcione el número CE para esta sustancia.</v>
      </c>
    </row>
    <row r="69" spans="1:4">
      <c r="A69" t="s">
        <v>3546</v>
      </c>
      <c r="B69" t="s">
        <v>1849</v>
      </c>
      <c r="C69" t="s">
        <v>844</v>
      </c>
      <c r="D69" t="str">
        <f t="shared" si="2"/>
        <v xml:space="preserve">En la siguiente fila, identifique la fracción respirable de esta sustancia (&lt;10 (μm)).  </v>
      </c>
    </row>
    <row r="70" spans="1:4">
      <c r="A70" t="s">
        <v>3547</v>
      </c>
      <c r="B70" t="s">
        <v>1849</v>
      </c>
      <c r="C70" t="s">
        <v>844</v>
      </c>
      <c r="D70" t="str">
        <f t="shared" si="2"/>
        <v xml:space="preserve">En la siguiente fila, identifique la fracción respirable de esta sustancia (&lt;10 (μm)).  </v>
      </c>
    </row>
    <row r="71" spans="1:4">
      <c r="A71" t="s">
        <v>3746</v>
      </c>
      <c r="B71" t="s">
        <v>1847</v>
      </c>
      <c r="C71" t="s">
        <v>833</v>
      </c>
      <c r="D71" t="str">
        <f t="shared" ref="D71:D81" si="3">VLOOKUP(C71,TranslationTable,3,FALSE)</f>
        <v>En la columna "Descripción del componente", proporcione el número CE para esta sustancia.</v>
      </c>
    </row>
    <row r="72" spans="1:4">
      <c r="A72" t="s">
        <v>3747</v>
      </c>
      <c r="B72" t="s">
        <v>1847</v>
      </c>
      <c r="C72" t="s">
        <v>833</v>
      </c>
      <c r="D72" t="str">
        <f t="shared" si="3"/>
        <v>En la columna "Descripción del componente", proporcione el número CE para esta sustancia.</v>
      </c>
    </row>
    <row r="73" spans="1:4">
      <c r="A73" t="s">
        <v>3748</v>
      </c>
      <c r="B73" t="s">
        <v>1855</v>
      </c>
      <c r="C73" t="s">
        <v>838</v>
      </c>
      <c r="D73" t="str">
        <f t="shared" si="3"/>
        <v>En la columna "Descripción del componente", proporcione el peso molecular de esta sustancia.</v>
      </c>
    </row>
    <row r="74" spans="1:4">
      <c r="A74" t="s">
        <v>3751</v>
      </c>
      <c r="B74" t="s">
        <v>3750</v>
      </c>
      <c r="C74" t="s">
        <v>3749</v>
      </c>
      <c r="D74" t="str">
        <f t="shared" si="3"/>
        <v xml:space="preserve">En la columna «Descripción del componente», indique la media de moles de EO. 
</v>
      </c>
    </row>
    <row r="75" spans="1:4">
      <c r="A75" t="s">
        <v>3752</v>
      </c>
      <c r="B75" t="s">
        <v>3750</v>
      </c>
      <c r="C75" t="s">
        <v>3749</v>
      </c>
      <c r="D75" t="str">
        <f t="shared" si="3"/>
        <v xml:space="preserve">En la columna «Descripción del componente», indique la media de moles de EO. 
</v>
      </c>
    </row>
    <row r="76" spans="1:4">
      <c r="A76" t="s">
        <v>3753</v>
      </c>
      <c r="B76" t="s">
        <v>3750</v>
      </c>
      <c r="C76" t="s">
        <v>3749</v>
      </c>
      <c r="D76" t="str">
        <f t="shared" si="3"/>
        <v xml:space="preserve">En la columna «Descripción del componente», indique la media de moles de EO. 
</v>
      </c>
    </row>
    <row r="77" spans="1:4">
      <c r="A77" t="s">
        <v>3754</v>
      </c>
      <c r="B77" t="s">
        <v>3750</v>
      </c>
      <c r="C77" t="s">
        <v>3749</v>
      </c>
      <c r="D77" t="str">
        <f t="shared" si="3"/>
        <v xml:space="preserve">En la columna «Descripción del componente», indique la media de moles de EO. 
</v>
      </c>
    </row>
    <row r="78" spans="1:4">
      <c r="A78" t="s">
        <v>3755</v>
      </c>
      <c r="B78" t="s">
        <v>3750</v>
      </c>
      <c r="C78" t="s">
        <v>3749</v>
      </c>
      <c r="D78" t="str">
        <f t="shared" si="3"/>
        <v xml:space="preserve">En la columna «Descripción del componente», indique la media de moles de EO. 
</v>
      </c>
    </row>
    <row r="79" spans="1:4">
      <c r="A79" t="s">
        <v>3756</v>
      </c>
      <c r="B79" t="s">
        <v>3750</v>
      </c>
      <c r="C79" t="s">
        <v>3749</v>
      </c>
      <c r="D79" t="str">
        <f t="shared" si="3"/>
        <v xml:space="preserve">En la columna «Descripción del componente», indique la media de moles de EO. 
</v>
      </c>
    </row>
    <row r="80" spans="1:4">
      <c r="A80" t="s">
        <v>3757</v>
      </c>
      <c r="B80" t="s">
        <v>3758</v>
      </c>
      <c r="C80" t="s">
        <v>3759</v>
      </c>
      <c r="D80" t="str">
        <f t="shared" si="3"/>
        <v>En la columna «Descripción del componente», indique el grado de polimerización para este número CAS (n=2-6 o n&gt;6).</v>
      </c>
    </row>
    <row r="81" spans="1:4">
      <c r="A81" t="s">
        <v>3760</v>
      </c>
      <c r="B81" t="s">
        <v>3761</v>
      </c>
      <c r="C81" t="s">
        <v>3762</v>
      </c>
      <c r="D81" t="str">
        <f t="shared" si="3"/>
        <v>En la columna «Descripción del componente», indique si este número CAS contiene más de 5% de ácido sulfúrico (H2SO4).</v>
      </c>
    </row>
  </sheetData>
  <conditionalFormatting sqref="A1:A1048576">
    <cfRule type="duplicateValues" dxfId="0" priority="1"/>
  </conditionalFormatting>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I283"/>
  <sheetViews>
    <sheetView topLeftCell="B204" workbookViewId="0">
      <selection activeCell="D283" sqref="D283"/>
    </sheetView>
  </sheetViews>
  <sheetFormatPr defaultRowHeight="14.25"/>
  <cols>
    <col min="1" max="1" width="49.625" customWidth="1"/>
    <col min="2" max="2" width="24.25" customWidth="1"/>
    <col min="3" max="3" width="54.75" customWidth="1"/>
    <col min="4" max="4" width="123.375" bestFit="1" customWidth="1"/>
    <col min="5" max="5" width="78.5" bestFit="1" customWidth="1"/>
    <col min="6" max="6" width="56.75" bestFit="1" customWidth="1"/>
    <col min="7" max="7" width="164.625" bestFit="1" customWidth="1"/>
    <col min="8" max="8" width="163.625" bestFit="1" customWidth="1"/>
  </cols>
  <sheetData>
    <row r="1" spans="1:4" ht="15.75">
      <c r="A1" s="51" t="s">
        <v>3393</v>
      </c>
    </row>
    <row r="2" spans="1:4">
      <c r="A2" s="833" t="s">
        <v>3394</v>
      </c>
      <c r="B2" s="833"/>
      <c r="C2" s="833"/>
      <c r="D2" s="833"/>
    </row>
    <row r="3" spans="1:4" ht="15">
      <c r="A3" s="834" t="s">
        <v>3395</v>
      </c>
      <c r="B3" s="834"/>
      <c r="C3" s="834"/>
      <c r="D3" s="834"/>
    </row>
    <row r="5" spans="1:4" ht="15">
      <c r="A5" s="50" t="s">
        <v>3396</v>
      </c>
    </row>
    <row r="6" spans="1:4" ht="15">
      <c r="A6" s="45" t="s">
        <v>3397</v>
      </c>
      <c r="B6" s="46" t="s">
        <v>246</v>
      </c>
      <c r="C6" s="47" t="s">
        <v>244</v>
      </c>
      <c r="D6" s="48" t="s">
        <v>3398</v>
      </c>
    </row>
    <row r="7" spans="1:4">
      <c r="A7" s="42" t="s">
        <v>3396</v>
      </c>
      <c r="B7" s="40" t="s">
        <v>374</v>
      </c>
      <c r="C7" s="12" t="str">
        <f>VLOOKUP(Table7[[#This Row],[English]],TranslationTable,3,FALSE)</f>
        <v xml:space="preserve">Alguicida </v>
      </c>
      <c r="D7" s="44" t="str">
        <f>CONCATENATE(Table7[[#This Row],[Current Translation]], " (",Table7[[#This Row],[English]],")")</f>
        <v>Alguicida  (Algaecide)</v>
      </c>
    </row>
    <row r="8" spans="1:4">
      <c r="A8" s="42" t="s">
        <v>3396</v>
      </c>
      <c r="B8" s="40" t="s">
        <v>727</v>
      </c>
      <c r="C8" s="12" t="str">
        <f>VLOOKUP(Table7[[#This Row],[English]],TranslationTable,3,FALSE)</f>
        <v>Fungicida</v>
      </c>
      <c r="D8" s="44" t="str">
        <f>CONCATENATE(Table7[[#This Row],[Current Translation]], " (",Table7[[#This Row],[English]],")")</f>
        <v>Fungicida (Fungicide)</v>
      </c>
    </row>
    <row r="9" spans="1:4">
      <c r="A9" s="42" t="s">
        <v>3396</v>
      </c>
      <c r="B9" s="40" t="s">
        <v>1160</v>
      </c>
      <c r="C9" s="12" t="str">
        <f>VLOOKUP(Table7[[#This Row],[English]],TranslationTable,3,FALSE)</f>
        <v>Pesticida</v>
      </c>
      <c r="D9" s="44" t="str">
        <f>CONCATENATE(Table7[[#This Row],[Current Translation]], " (",Table7[[#This Row],[English]],")")</f>
        <v>Pesticida (Pesticide)</v>
      </c>
    </row>
    <row r="10" spans="1:4">
      <c r="A10" s="42" t="s">
        <v>3396</v>
      </c>
      <c r="B10" s="40" t="s">
        <v>1338</v>
      </c>
      <c r="C10" s="12" t="str">
        <f>VLOOKUP(Table7[[#This Row],[English]],TranslationTable,3,FALSE)</f>
        <v xml:space="preserve">Rodenticida </v>
      </c>
      <c r="D10" s="44" t="str">
        <f>CONCATENATE(Table7[[#This Row],[Current Translation]], " (",Table7[[#This Row],[English]],")")</f>
        <v>Rodenticida  (Rodenticide)</v>
      </c>
    </row>
    <row r="11" spans="1:4">
      <c r="A11" s="42" t="s">
        <v>3396</v>
      </c>
      <c r="B11" s="161" t="s">
        <v>1089</v>
      </c>
      <c r="C11" s="162" t="str">
        <f>VLOOKUP(Table7[[#This Row],[English]],TranslationTable,3,FALSE)</f>
        <v xml:space="preserve">Otro </v>
      </c>
      <c r="D11" s="163" t="str">
        <f>CONCATENATE(Table7[[#This Row],[Current Translation]], " (",Table7[[#This Row],[English]],")")</f>
        <v>Otro  (Other)</v>
      </c>
    </row>
    <row r="12" spans="1:4">
      <c r="A12" s="49" t="s">
        <v>3396</v>
      </c>
      <c r="B12" s="94" t="s">
        <v>3399</v>
      </c>
      <c r="C12" s="97" t="str">
        <f>VLOOKUP(Table7[[#This Row],[English]],TranslationTable,3,FALSE)</f>
        <v>Seleccione de la lista</v>
      </c>
      <c r="D12" s="99" t="str">
        <f>Table7[[#This Row],[Current Translation]]</f>
        <v>Seleccione de la lista</v>
      </c>
    </row>
    <row r="14" spans="1:4" ht="15">
      <c r="A14" s="50" t="s">
        <v>3400</v>
      </c>
    </row>
    <row r="15" spans="1:4" ht="15">
      <c r="A15" s="45" t="s">
        <v>3397</v>
      </c>
      <c r="B15" s="46" t="s">
        <v>246</v>
      </c>
      <c r="C15" s="47" t="s">
        <v>244</v>
      </c>
      <c r="D15" s="48" t="s">
        <v>3398</v>
      </c>
    </row>
    <row r="16" spans="1:4">
      <c r="A16" s="42" t="s">
        <v>3401</v>
      </c>
      <c r="B16" s="40" t="s">
        <v>700</v>
      </c>
      <c r="C16" s="12" t="str">
        <f>VLOOKUP(Table8[[#This Row],[English]],TranslationTable,3,FALSE)</f>
        <v>Exento</v>
      </c>
      <c r="D16" s="44" t="str">
        <f>CONCATENATE(Table8[[#This Row],[Current Translation]], " (",Table8[[#This Row],[English]],")")</f>
        <v>Exento (Exempt)</v>
      </c>
    </row>
    <row r="17" spans="1:4">
      <c r="A17" s="42" t="s">
        <v>3401</v>
      </c>
      <c r="B17" s="40" t="s">
        <v>944</v>
      </c>
      <c r="C17" s="12" t="str">
        <f>VLOOKUP(Table8[[#This Row],[English]],TranslationTable,3,FALSE)</f>
        <v>Listado en DSL</v>
      </c>
      <c r="D17" s="44" t="str">
        <f>CONCATENATE(Table8[[#This Row],[Current Translation]], " (",Table8[[#This Row],[English]],")")</f>
        <v>Listado en DSL (Listed in DSL)</v>
      </c>
    </row>
    <row r="18" spans="1:4">
      <c r="A18" s="42" t="s">
        <v>3401</v>
      </c>
      <c r="B18" s="40" t="s">
        <v>949</v>
      </c>
      <c r="C18" s="12" t="str">
        <f>VLOOKUP(Table8[[#This Row],[English]],TranslationTable,3,FALSE)</f>
        <v>Listado en NDSL</v>
      </c>
      <c r="D18" s="44" t="str">
        <f>CONCATENATE(Table8[[#This Row],[Current Translation]], " (",Table8[[#This Row],[English]],")")</f>
        <v>Listado en NDSL (Listed in NDSL)</v>
      </c>
    </row>
    <row r="19" spans="1:4">
      <c r="A19" s="42" t="s">
        <v>3401</v>
      </c>
      <c r="B19" s="40" t="s">
        <v>1059</v>
      </c>
      <c r="C19" s="12" t="str">
        <f>VLOOKUP(Table8[[#This Row],[English]],TranslationTable,3,FALSE)</f>
        <v>No determinado</v>
      </c>
      <c r="D19" s="44" t="str">
        <f>CONCATENATE(Table8[[#This Row],[Current Translation]], " (",Table8[[#This Row],[English]],")")</f>
        <v>No determinado (Not determined)</v>
      </c>
    </row>
    <row r="20" spans="1:4">
      <c r="A20" s="42" t="s">
        <v>3401</v>
      </c>
      <c r="B20" s="40" t="s">
        <v>1064</v>
      </c>
      <c r="C20" s="12" t="str">
        <f>VLOOKUP(Table8[[#This Row],[English]],TranslationTable,3,FALSE)</f>
        <v>No listado</v>
      </c>
      <c r="D20" s="44" t="str">
        <f>CONCATENATE(Table8[[#This Row],[Current Translation]], " (",Table8[[#This Row],[English]],")")</f>
        <v>No listado (Not listed)</v>
      </c>
    </row>
    <row r="21" spans="1:4">
      <c r="A21" s="49" t="s">
        <v>3401</v>
      </c>
      <c r="B21" s="94" t="s">
        <v>3399</v>
      </c>
      <c r="C21" s="97" t="str">
        <f>VLOOKUP(Table8[[#This Row],[English]],TranslationTable,3,FALSE)</f>
        <v>Seleccione de la lista</v>
      </c>
      <c r="D21" s="98" t="str">
        <f>Table8[[#This Row],[Current Translation]]</f>
        <v>Seleccione de la lista</v>
      </c>
    </row>
    <row r="23" spans="1:4" ht="15">
      <c r="A23" s="50" t="s">
        <v>3402</v>
      </c>
    </row>
    <row r="24" spans="1:4" ht="15">
      <c r="A24" s="45" t="s">
        <v>3397</v>
      </c>
      <c r="B24" s="46" t="s">
        <v>246</v>
      </c>
      <c r="C24" s="47" t="s">
        <v>244</v>
      </c>
      <c r="D24" s="48" t="s">
        <v>3398</v>
      </c>
    </row>
    <row r="25" spans="1:4">
      <c r="A25" s="42" t="s">
        <v>3402</v>
      </c>
      <c r="B25" s="40" t="s">
        <v>700</v>
      </c>
      <c r="C25" s="12" t="str">
        <f>VLOOKUP(Table9[[#This Row],[English]],TranslationTable,3,FALSE)</f>
        <v>Exento</v>
      </c>
      <c r="D25" s="44" t="str">
        <f>CONCATENATE(Table9[[#This Row],[Current Translation]], " (",Table9[[#This Row],[English]],")")</f>
        <v>Exento (Exempt)</v>
      </c>
    </row>
    <row r="26" spans="1:4">
      <c r="A26" s="42" t="s">
        <v>3402</v>
      </c>
      <c r="B26" s="40" t="s">
        <v>1059</v>
      </c>
      <c r="C26" s="12" t="str">
        <f>VLOOKUP(Table9[[#This Row],[English]],TranslationTable,3,FALSE)</f>
        <v>No determinado</v>
      </c>
      <c r="D26" s="44" t="str">
        <f>CONCATENATE(Table9[[#This Row],[Current Translation]], " (",Table9[[#This Row],[English]],")")</f>
        <v>No determinado (Not determined)</v>
      </c>
    </row>
    <row r="27" spans="1:4">
      <c r="A27" s="42" t="s">
        <v>3402</v>
      </c>
      <c r="B27" s="40" t="s">
        <v>1064</v>
      </c>
      <c r="C27" s="12" t="str">
        <f>VLOOKUP(Table9[[#This Row],[English]],TranslationTable,3,FALSE)</f>
        <v>No listado</v>
      </c>
      <c r="D27" s="44" t="str">
        <f>CONCATENATE(Table9[[#This Row],[Current Translation]], " (",Table9[[#This Row],[English]],")")</f>
        <v>No listado (Not listed)</v>
      </c>
    </row>
    <row r="28" spans="1:4">
      <c r="A28" s="42" t="s">
        <v>3402</v>
      </c>
      <c r="B28" s="40" t="s">
        <v>1313</v>
      </c>
      <c r="C28" s="12" t="str">
        <f>VLOOKUP(Table9[[#This Row],[English]],TranslationTable,3,FALSE)</f>
        <v>Registrado</v>
      </c>
      <c r="D28" s="44" t="str">
        <f>CONCATENATE(Table9[[#This Row],[Current Translation]], " (",Table9[[#This Row],[English]],")")</f>
        <v>Registrado (Registered)</v>
      </c>
    </row>
    <row r="29" spans="1:4">
      <c r="A29" s="42" t="s">
        <v>3402</v>
      </c>
      <c r="B29" s="156" t="s">
        <v>3399</v>
      </c>
      <c r="C29" s="97" t="str">
        <f>VLOOKUP(Table9[[#This Row],[English]],TranslationTable,3,FALSE)</f>
        <v>Seleccione de la lista</v>
      </c>
      <c r="D29" s="98" t="str">
        <f>Table9[[#This Row],[Current Translation]]</f>
        <v>Seleccione de la lista</v>
      </c>
    </row>
    <row r="31" spans="1:4" ht="15">
      <c r="A31" s="50" t="s">
        <v>3403</v>
      </c>
    </row>
    <row r="32" spans="1:4" ht="15">
      <c r="A32" s="45" t="s">
        <v>3397</v>
      </c>
      <c r="B32" s="46" t="s">
        <v>246</v>
      </c>
      <c r="C32" s="47" t="s">
        <v>244</v>
      </c>
      <c r="D32" s="48" t="s">
        <v>3398</v>
      </c>
    </row>
    <row r="33" spans="1:4">
      <c r="A33" s="42" t="s">
        <v>3403</v>
      </c>
      <c r="B33" s="40" t="s">
        <v>700</v>
      </c>
      <c r="C33" s="12" t="str">
        <f>VLOOKUP(Table10[[#This Row],[English]],TranslationTable,3,FALSE)</f>
        <v>Exento</v>
      </c>
      <c r="D33" s="44" t="str">
        <f>CONCATENATE(Table10[[#This Row],[Current Translation]], " (",Table10[[#This Row],[English]],")")</f>
        <v>Exento (Exempt)</v>
      </c>
    </row>
    <row r="34" spans="1:4">
      <c r="A34" s="42" t="s">
        <v>3403</v>
      </c>
      <c r="B34" s="40" t="s">
        <v>931</v>
      </c>
      <c r="C34" s="12" t="str">
        <f>VLOOKUP(Table10[[#This Row],[English]],TranslationTable,3,FALSE)</f>
        <v xml:space="preserve">Listado </v>
      </c>
      <c r="D34" s="44" t="str">
        <f>CONCATENATE(Table10[[#This Row],[Current Translation]], " (",Table10[[#This Row],[English]],")")</f>
        <v>Listado  (Listed)</v>
      </c>
    </row>
    <row r="35" spans="1:4">
      <c r="A35" s="42" t="s">
        <v>3403</v>
      </c>
      <c r="B35" s="40" t="s">
        <v>1059</v>
      </c>
      <c r="C35" s="12" t="str">
        <f>VLOOKUP(Table10[[#This Row],[English]],TranslationTable,3,FALSE)</f>
        <v>No determinado</v>
      </c>
      <c r="D35" s="44" t="str">
        <f>CONCATENATE(Table10[[#This Row],[Current Translation]], " (",Table10[[#This Row],[English]],")")</f>
        <v>No determinado (Not determined)</v>
      </c>
    </row>
    <row r="36" spans="1:4">
      <c r="A36" s="42" t="s">
        <v>3403</v>
      </c>
      <c r="B36" s="40" t="s">
        <v>1064</v>
      </c>
      <c r="C36" s="12" t="str">
        <f>VLOOKUP(Table10[[#This Row],[English]],TranslationTable,3,FALSE)</f>
        <v>No listado</v>
      </c>
      <c r="D36" s="44" t="str">
        <f>CONCATENATE(Table10[[#This Row],[Current Translation]], " (",Table10[[#This Row],[English]],")")</f>
        <v>No listado (Not listed)</v>
      </c>
    </row>
    <row r="37" spans="1:4">
      <c r="A37" s="49" t="s">
        <v>3403</v>
      </c>
      <c r="B37" s="94" t="s">
        <v>3399</v>
      </c>
      <c r="C37" s="97" t="str">
        <f>VLOOKUP(Table10[[#This Row],[English]],TranslationTable,3,FALSE)</f>
        <v>Seleccione de la lista</v>
      </c>
      <c r="D37" s="98" t="str">
        <f>Table10[[#This Row],[Current Translation]]</f>
        <v>Seleccione de la lista</v>
      </c>
    </row>
    <row r="39" spans="1:4" ht="15">
      <c r="A39" s="50" t="s">
        <v>3404</v>
      </c>
    </row>
    <row r="40" spans="1:4" ht="15">
      <c r="A40" s="45" t="s">
        <v>3397</v>
      </c>
      <c r="B40" s="46" t="s">
        <v>246</v>
      </c>
      <c r="C40" s="47" t="s">
        <v>244</v>
      </c>
      <c r="D40" s="48" t="s">
        <v>3398</v>
      </c>
    </row>
    <row r="41" spans="1:4">
      <c r="A41" s="42" t="s">
        <v>3404</v>
      </c>
      <c r="B41" s="41" t="s">
        <v>141</v>
      </c>
      <c r="C41" s="12" t="str">
        <f>VLOOKUP(Table11[[#This Row],[English]],TranslationTable,3,FALSE)</f>
        <v xml:space="preserve">Pigmento </v>
      </c>
      <c r="D41" s="44" t="str">
        <f>CONCATENATE(Table11[[#This Row],[Current Translation]], " (",Table11[[#This Row],[English]],")")</f>
        <v>Pigmento  (Pigment)</v>
      </c>
    </row>
    <row r="42" spans="1:4">
      <c r="A42" s="42" t="s">
        <v>3404</v>
      </c>
      <c r="B42" s="41" t="s">
        <v>143</v>
      </c>
      <c r="C42" s="12" t="str">
        <f>VLOOKUP(Table11[[#This Row],[English]],TranslationTable,3,FALSE)</f>
        <v>Solvente</v>
      </c>
      <c r="D42" s="44" t="str">
        <f>CONCATENATE(Table11[[#This Row],[Current Translation]], " (",Table11[[#This Row],[English]],")")</f>
        <v>Solvente (Solvent)</v>
      </c>
    </row>
    <row r="43" spans="1:4">
      <c r="A43" s="42" t="s">
        <v>3404</v>
      </c>
      <c r="B43" s="41" t="s">
        <v>142</v>
      </c>
      <c r="C43" s="12" t="str">
        <f>VLOOKUP(Table11[[#This Row],[English]],TranslationTable,3,FALSE)</f>
        <v xml:space="preserve">Resina </v>
      </c>
      <c r="D43" s="44" t="str">
        <f>CONCATENATE(Table11[[#This Row],[Current Translation]], " (",Table11[[#This Row],[English]],")")</f>
        <v>Resina  (Binder)</v>
      </c>
    </row>
    <row r="44" spans="1:4">
      <c r="A44" s="49" t="s">
        <v>3404</v>
      </c>
      <c r="B44" s="94" t="s">
        <v>3399</v>
      </c>
      <c r="C44" s="97" t="str">
        <f>VLOOKUP(Table11[[#This Row],[English]],TranslationTable,3,FALSE)</f>
        <v>Seleccione de la lista</v>
      </c>
      <c r="D44" s="98" t="str">
        <f>Table11[[#This Row],[Current Translation]]</f>
        <v>Seleccione de la lista</v>
      </c>
    </row>
    <row r="46" spans="1:4" ht="15">
      <c r="A46" s="43" t="s">
        <v>3405</v>
      </c>
    </row>
    <row r="47" spans="1:4" ht="15">
      <c r="A47" s="45" t="s">
        <v>3397</v>
      </c>
      <c r="B47" s="46" t="s">
        <v>246</v>
      </c>
      <c r="C47" s="47" t="s">
        <v>244</v>
      </c>
      <c r="D47" s="48" t="s">
        <v>3398</v>
      </c>
    </row>
    <row r="48" spans="1:4">
      <c r="A48" s="42" t="s">
        <v>3405</v>
      </c>
      <c r="B48" s="40" t="s">
        <v>916</v>
      </c>
      <c r="C48" s="12" t="str">
        <f>VLOOKUP(Table12[[#This Row],[English]],TranslationTable,3,FALSE)</f>
        <v>libras/galón</v>
      </c>
      <c r="D48" s="44" t="str">
        <f>CONCATENATE(Table12[[#This Row],[Current Translation]], " (",Table12[[#This Row],[English]],")")</f>
        <v>libras/galón (lbs/gal)</v>
      </c>
    </row>
    <row r="49" spans="1:4">
      <c r="A49" s="42" t="s">
        <v>3405</v>
      </c>
      <c r="B49" s="40" t="s">
        <v>908</v>
      </c>
      <c r="C49" s="12" t="str">
        <f>VLOOKUP(Table12[[#This Row],[English]],TranslationTable,3,FALSE)</f>
        <v>kg/L</v>
      </c>
      <c r="D49" s="44" t="str">
        <f>CONCATENATE(Table12[[#This Row],[Current Translation]], " (",Table12[[#This Row],[English]],")")</f>
        <v>kg/L (kg/L)</v>
      </c>
    </row>
    <row r="50" spans="1:4">
      <c r="A50" s="42" t="s">
        <v>3405</v>
      </c>
      <c r="B50" s="40" t="s">
        <v>732</v>
      </c>
      <c r="C50" s="12" t="str">
        <f>VLOOKUP(Table12[[#This Row],[English]],TranslationTable,3,FALSE)</f>
        <v>g/cm3</v>
      </c>
      <c r="D50" s="44" t="str">
        <f>CONCATENATE(Table12[[#This Row],[Current Translation]], " (",Table12[[#This Row],[English]],")")</f>
        <v>g/cm3 (g/cm3)</v>
      </c>
    </row>
    <row r="51" spans="1:4">
      <c r="A51" s="42" t="s">
        <v>3405</v>
      </c>
      <c r="B51" s="40" t="s">
        <v>1396</v>
      </c>
      <c r="C51" s="12" t="str">
        <f>VLOOKUP(Table12[[#This Row],[English]],TranslationTable,3,FALSE)</f>
        <v>Gravedad específica</v>
      </c>
      <c r="D51" s="44" t="str">
        <f>CONCATENATE(Table12[[#This Row],[Current Translation]], " (",Table12[[#This Row],[English]],")")</f>
        <v>Gravedad específica (specific gravity)</v>
      </c>
    </row>
    <row r="52" spans="1:4">
      <c r="A52" s="49" t="s">
        <v>3405</v>
      </c>
      <c r="B52" s="94" t="s">
        <v>3399</v>
      </c>
      <c r="C52" s="97" t="str">
        <f>VLOOKUP(Table12[[#This Row],[English]],TranslationTable,3,FALSE)</f>
        <v>Seleccione de la lista</v>
      </c>
      <c r="D52" s="98" t="str">
        <f>Table12[[#This Row],[Current Translation]]</f>
        <v>Seleccione de la lista</v>
      </c>
    </row>
    <row r="54" spans="1:4" ht="15">
      <c r="A54" s="43" t="s">
        <v>58</v>
      </c>
    </row>
    <row r="55" spans="1:4" ht="15">
      <c r="A55" s="45" t="s">
        <v>3397</v>
      </c>
      <c r="B55" s="46" t="s">
        <v>246</v>
      </c>
      <c r="C55" s="47" t="s">
        <v>244</v>
      </c>
      <c r="D55" s="48" t="s">
        <v>3398</v>
      </c>
    </row>
    <row r="56" spans="1:4">
      <c r="A56" s="42" t="s">
        <v>58</v>
      </c>
      <c r="B56" s="40" t="s">
        <v>548</v>
      </c>
      <c r="C56" s="12" t="str">
        <f>VLOOKUP(Table13[[#This Row],[English]],TranslationTable,3,FALSE)</f>
        <v>Copa cerrada</v>
      </c>
      <c r="D56" s="44" t="str">
        <f>CONCATENATE(Table13[[#This Row],[Current Translation]], " (",Table13[[#This Row],[English]],")")</f>
        <v>Copa cerrada (Closed Cup)</v>
      </c>
    </row>
    <row r="57" spans="1:4">
      <c r="A57" s="42" t="s">
        <v>58</v>
      </c>
      <c r="B57" s="40" t="s">
        <v>1084</v>
      </c>
      <c r="C57" s="12" t="str">
        <f>VLOOKUP(Table13[[#This Row],[English]],TranslationTable,3,FALSE)</f>
        <v>Copa Abierta</v>
      </c>
      <c r="D57" s="44" t="str">
        <f>CONCATENATE(Table13[[#This Row],[Current Translation]], " (",Table13[[#This Row],[English]],")")</f>
        <v>Copa Abierta (Open Cup)</v>
      </c>
    </row>
    <row r="58" spans="1:4">
      <c r="A58" s="49" t="s">
        <v>58</v>
      </c>
      <c r="B58" s="94" t="s">
        <v>3399</v>
      </c>
      <c r="C58" s="97" t="str">
        <f>VLOOKUP(Table13[[#This Row],[English]],TranslationTable,3,FALSE)</f>
        <v>Seleccione de la lista</v>
      </c>
      <c r="D58" s="98" t="str">
        <f>Table13[[#This Row],[Current Translation]]</f>
        <v>Seleccione de la lista</v>
      </c>
    </row>
    <row r="60" spans="1:4" ht="15">
      <c r="A60" s="43" t="s">
        <v>3406</v>
      </c>
    </row>
    <row r="61" spans="1:4" ht="15">
      <c r="A61" s="45" t="s">
        <v>3397</v>
      </c>
      <c r="B61" s="46" t="s">
        <v>246</v>
      </c>
      <c r="C61" s="47" t="s">
        <v>244</v>
      </c>
      <c r="D61" s="48" t="s">
        <v>3398</v>
      </c>
    </row>
    <row r="62" spans="1:4">
      <c r="A62" s="42" t="s">
        <v>3406</v>
      </c>
      <c r="B62" s="40" t="s">
        <v>809</v>
      </c>
      <c r="C62" s="12" t="str">
        <f>VLOOKUP(Table14[[#This Row],[English]],TranslationTable,3,FALSE)</f>
        <v xml:space="preserve">Impureza </v>
      </c>
      <c r="D62" s="44" t="str">
        <f>CONCATENATE(Table14[[#This Row],[Current Translation]], " (",Table14[[#This Row],[English]],")")</f>
        <v>Impureza  (Impurity)</v>
      </c>
    </row>
    <row r="63" spans="1:4">
      <c r="A63" s="42" t="s">
        <v>3406</v>
      </c>
      <c r="B63" s="40" t="s">
        <v>862</v>
      </c>
      <c r="C63" s="12" t="str">
        <f>VLOOKUP(Table14[[#This Row],[English]],TranslationTable,3,FALSE)</f>
        <v>Agregado intencionalmente</v>
      </c>
      <c r="D63" s="44" t="str">
        <f>CONCATENATE(Table14[[#This Row],[Current Translation]], " (",Table14[[#This Row],[English]],")")</f>
        <v>Agregado intencionalmente (Intentionally Added)</v>
      </c>
    </row>
    <row r="64" spans="1:4">
      <c r="A64" s="49" t="s">
        <v>3406</v>
      </c>
      <c r="B64" s="94" t="s">
        <v>3399</v>
      </c>
      <c r="C64" s="97" t="str">
        <f>VLOOKUP(Table14[[#This Row],[English]],TranslationTable,3,FALSE)</f>
        <v>Seleccione de la lista</v>
      </c>
      <c r="D64" s="98" t="str">
        <f>Table14[[#This Row],[Current Translation]]</f>
        <v>Seleccione de la lista</v>
      </c>
    </row>
    <row r="66" spans="1:4" ht="15">
      <c r="A66" s="43" t="s">
        <v>1174</v>
      </c>
    </row>
    <row r="67" spans="1:4" ht="15">
      <c r="A67" s="45" t="s">
        <v>3397</v>
      </c>
      <c r="B67" s="46" t="s">
        <v>246</v>
      </c>
      <c r="C67" s="47" t="s">
        <v>244</v>
      </c>
      <c r="D67" s="48" t="s">
        <v>3398</v>
      </c>
    </row>
    <row r="68" spans="1:4">
      <c r="A68" s="42" t="s">
        <v>1174</v>
      </c>
      <c r="B68" s="40" t="s">
        <v>361</v>
      </c>
      <c r="C68" s="12" t="str">
        <f>VLOOKUP(Table15[[#This Row],[English]],TranslationTable,3,FALSE)</f>
        <v>Aerosol</v>
      </c>
      <c r="D68" s="44" t="str">
        <f>CONCATENATE(Table15[[#This Row],[Current Translation]], " (",Table15[[#This Row],[English]],")")</f>
        <v>Aerosol (Aerosol)</v>
      </c>
    </row>
    <row r="69" spans="1:4">
      <c r="A69" s="42" t="s">
        <v>1174</v>
      </c>
      <c r="B69" s="40" t="s">
        <v>736</v>
      </c>
      <c r="C69" s="12" t="str">
        <f>VLOOKUP(Table15[[#This Row],[English]],TranslationTable,3,FALSE)</f>
        <v>Gas</v>
      </c>
      <c r="D69" s="44" t="str">
        <f>CONCATENATE(Table15[[#This Row],[Current Translation]], " (",Table15[[#This Row],[English]],")")</f>
        <v>Gas (Gas)</v>
      </c>
    </row>
    <row r="70" spans="1:4">
      <c r="A70" s="42" t="s">
        <v>1174</v>
      </c>
      <c r="B70" s="42" t="s">
        <v>921</v>
      </c>
      <c r="C70" s="12" t="str">
        <f>VLOOKUP(Table15[[#This Row],[English]],TranslationTable,3,FALSE)</f>
        <v xml:space="preserve">Gas licuado </v>
      </c>
      <c r="D70" s="44" t="str">
        <f>CONCATENATE(Table15[[#This Row],[Current Translation]], " (",Table15[[#This Row],[English]],")")</f>
        <v>Gas licuado  (Liquefied Gas)</v>
      </c>
    </row>
    <row r="71" spans="1:4">
      <c r="A71" s="42" t="s">
        <v>1174</v>
      </c>
      <c r="B71" s="42" t="s">
        <v>926</v>
      </c>
      <c r="C71" s="12" t="str">
        <f>VLOOKUP(Table15[[#This Row],[English]],TranslationTable,3,FALSE)</f>
        <v>Líquido</v>
      </c>
      <c r="D71" s="44" t="str">
        <f>CONCATENATE(Table15[[#This Row],[Current Translation]], " (",Table15[[#This Row],[English]],")")</f>
        <v>Líquido (Liquid)</v>
      </c>
    </row>
    <row r="72" spans="1:4">
      <c r="A72" s="42" t="s">
        <v>1174</v>
      </c>
      <c r="B72" s="42" t="s">
        <v>1144</v>
      </c>
      <c r="C72" s="12" t="str">
        <f>VLOOKUP(Table15[[#This Row],[English]],TranslationTable,3,FALSE)</f>
        <v>Pasta</v>
      </c>
      <c r="D72" s="44" t="str">
        <f>CONCATENATE(Table15[[#This Row],[Current Translation]], " (",Table15[[#This Row],[English]],")")</f>
        <v>Pasta (Paste)</v>
      </c>
    </row>
    <row r="73" spans="1:4">
      <c r="A73" s="42" t="s">
        <v>1174</v>
      </c>
      <c r="B73" s="42" t="s">
        <v>1267</v>
      </c>
      <c r="C73" s="12" t="str">
        <f>VLOOKUP(Table15[[#This Row],[English]],TranslationTable,3,FALSE)</f>
        <v>Polvo</v>
      </c>
      <c r="D73" s="44" t="str">
        <f>CONCATENATE(Table15[[#This Row],[Current Translation]], " (",Table15[[#This Row],[English]],")")</f>
        <v>Polvo (Powder)</v>
      </c>
    </row>
    <row r="74" spans="1:4">
      <c r="A74" s="42" t="s">
        <v>1174</v>
      </c>
      <c r="B74" s="160" t="s">
        <v>1382</v>
      </c>
      <c r="C74" s="162" t="str">
        <f>VLOOKUP(Table15[[#This Row],[English]],TranslationTable,3,FALSE)</f>
        <v xml:space="preserve">Sólido </v>
      </c>
      <c r="D74" s="163" t="str">
        <f>CONCATENATE(Table15[[#This Row],[Current Translation]], " (",Table15[[#This Row],[English]],")")</f>
        <v>Sólido  (Solid)</v>
      </c>
    </row>
    <row r="75" spans="1:4">
      <c r="A75" s="42" t="s">
        <v>1174</v>
      </c>
      <c r="B75" s="95" t="s">
        <v>3399</v>
      </c>
      <c r="C75" s="12" t="str">
        <f>VLOOKUP(Table15[[#This Row],[English]],TranslationTable,3,FALSE)</f>
        <v>Seleccione de la lista</v>
      </c>
      <c r="D75" s="44" t="str">
        <f>Table15[[#This Row],[Current Translation]]</f>
        <v>Seleccione de la lista</v>
      </c>
    </row>
    <row r="77" spans="1:4" ht="15">
      <c r="A77" s="43" t="s">
        <v>3407</v>
      </c>
    </row>
    <row r="78" spans="1:4" ht="15">
      <c r="A78" s="45" t="s">
        <v>3397</v>
      </c>
      <c r="B78" s="46" t="s">
        <v>246</v>
      </c>
      <c r="C78" s="47" t="s">
        <v>244</v>
      </c>
      <c r="D78" s="48" t="s">
        <v>3398</v>
      </c>
    </row>
    <row r="79" spans="1:4">
      <c r="A79" s="42" t="s">
        <v>3407</v>
      </c>
      <c r="B79" s="49" t="s">
        <v>1382</v>
      </c>
      <c r="C79" s="12" t="str">
        <f>VLOOKUP(Table16[[#This Row],[English]],TranslationTable,3,FALSE)</f>
        <v xml:space="preserve">Sólido </v>
      </c>
      <c r="D79" s="44" t="str">
        <f>CONCATENATE(Table16[[#This Row],[Current Translation]], " (",Table16[[#This Row],[English]],")")</f>
        <v>Sólido  (Solid)</v>
      </c>
    </row>
    <row r="80" spans="1:4">
      <c r="A80" s="49" t="s">
        <v>3407</v>
      </c>
      <c r="B80" s="49" t="s">
        <v>926</v>
      </c>
      <c r="C80" s="12" t="str">
        <f>VLOOKUP(Table16[[#This Row],[English]],TranslationTable,3,FALSE)</f>
        <v>Líquido</v>
      </c>
      <c r="D80" s="44" t="str">
        <f>CONCATENATE(Table16[[#This Row],[Current Translation]], " (",Table16[[#This Row],[English]],")")</f>
        <v>Líquido (Liquid)</v>
      </c>
    </row>
    <row r="81" spans="1:4">
      <c r="A81" s="49" t="s">
        <v>3407</v>
      </c>
      <c r="B81" s="49" t="s">
        <v>1267</v>
      </c>
      <c r="C81" s="12" t="str">
        <f>VLOOKUP(Table16[[#This Row],[English]],TranslationTable,3,FALSE)</f>
        <v>Polvo</v>
      </c>
      <c r="D81" s="44" t="str">
        <f>CONCATENATE(Table16[[#This Row],[Current Translation]], " (",Table16[[#This Row],[English]],")")</f>
        <v>Polvo (Powder)</v>
      </c>
    </row>
    <row r="82" spans="1:4">
      <c r="A82" s="49" t="s">
        <v>3407</v>
      </c>
      <c r="B82" s="96" t="s">
        <v>3399</v>
      </c>
      <c r="C82" s="97" t="str">
        <f>VLOOKUP(Table16[[#This Row],[English]],TranslationTable,3,FALSE)</f>
        <v>Seleccione de la lista</v>
      </c>
      <c r="D82" s="98" t="str">
        <f>Table16[[#This Row],[Current Translation]]</f>
        <v>Seleccione de la lista</v>
      </c>
    </row>
    <row r="84" spans="1:4" ht="15">
      <c r="A84" s="43" t="s">
        <v>3408</v>
      </c>
    </row>
    <row r="85" spans="1:4" ht="15">
      <c r="A85" s="45" t="s">
        <v>3397</v>
      </c>
      <c r="B85" s="46" t="s">
        <v>246</v>
      </c>
      <c r="C85" s="47" t="s">
        <v>244</v>
      </c>
      <c r="D85" s="48" t="s">
        <v>3398</v>
      </c>
    </row>
    <row r="86" spans="1:4">
      <c r="A86" s="49" t="s">
        <v>3408</v>
      </c>
      <c r="B86" s="49" t="s">
        <v>641</v>
      </c>
      <c r="C86" s="12" t="str">
        <f>VLOOKUP(Table18[[#This Row],[English]],TranslationTable,3,FALSE)</f>
        <v>días</v>
      </c>
      <c r="D86" s="44" t="str">
        <f>CONCATENATE(Table18[[#This Row],[Current Translation]], " (",Table18[[#This Row],[English]],")")</f>
        <v>días (days)</v>
      </c>
    </row>
    <row r="87" spans="1:4">
      <c r="A87" s="49" t="s">
        <v>3408</v>
      </c>
      <c r="B87" s="49" t="s">
        <v>1012</v>
      </c>
      <c r="C87" s="12" t="str">
        <f>VLOOKUP(Table18[[#This Row],[English]],TranslationTable,3,FALSE)</f>
        <v>meses</v>
      </c>
      <c r="D87" s="44" t="str">
        <f>CONCATENATE(Table18[[#This Row],[Current Translation]], " (",Table18[[#This Row],[English]],")")</f>
        <v>meses (months)</v>
      </c>
    </row>
    <row r="88" spans="1:4">
      <c r="A88" s="49" t="s">
        <v>3408</v>
      </c>
      <c r="B88" s="49" t="s">
        <v>1631</v>
      </c>
      <c r="C88" s="12" t="str">
        <f>VLOOKUP(Table18[[#This Row],[English]],TranslationTable,3,FALSE)</f>
        <v>años</v>
      </c>
      <c r="D88" s="44" t="str">
        <f>CONCATENATE(Table18[[#This Row],[Current Translation]], " (",Table18[[#This Row],[English]],")")</f>
        <v>años (years)</v>
      </c>
    </row>
    <row r="89" spans="1:4">
      <c r="A89" s="49" t="s">
        <v>3408</v>
      </c>
      <c r="B89" s="96" t="s">
        <v>3399</v>
      </c>
      <c r="C89" s="97" t="str">
        <f>VLOOKUP(Table18[[#This Row],[English]],TranslationTable,3,FALSE)</f>
        <v>Seleccione de la lista</v>
      </c>
      <c r="D89" s="98" t="str">
        <f>Table18[[#This Row],[Current Translation]]</f>
        <v>Seleccione de la lista</v>
      </c>
    </row>
    <row r="91" spans="1:4" ht="15">
      <c r="A91" s="43" t="s">
        <v>3409</v>
      </c>
    </row>
    <row r="92" spans="1:4" ht="15">
      <c r="A92" s="45" t="s">
        <v>3397</v>
      </c>
      <c r="B92" s="46" t="s">
        <v>246</v>
      </c>
      <c r="C92" s="47" t="s">
        <v>244</v>
      </c>
      <c r="D92" s="48" t="s">
        <v>3398</v>
      </c>
    </row>
    <row r="93" spans="1:4">
      <c r="A93" s="49" t="s">
        <v>3409</v>
      </c>
      <c r="B93" s="49" t="s">
        <v>709</v>
      </c>
      <c r="C93" s="12" t="str">
        <f>VLOOKUP(Table19[[#This Row],[English]],TranslationTable,3,FALSE)</f>
        <v>F</v>
      </c>
      <c r="D93" s="44" t="str">
        <f>CONCATENATE(Table19[[#This Row],[Current Translation]], " (",Table19[[#This Row],[English]],")")</f>
        <v>F (F)</v>
      </c>
    </row>
    <row r="94" spans="1:4">
      <c r="A94" s="49" t="s">
        <v>3409</v>
      </c>
      <c r="B94" s="49" t="s">
        <v>485</v>
      </c>
      <c r="C94" s="12" t="str">
        <f>VLOOKUP(Table19[[#This Row],[English]],TranslationTable,3,FALSE)</f>
        <v>C</v>
      </c>
      <c r="D94" s="44" t="str">
        <f>CONCATENATE(Table19[[#This Row],[Current Translation]], " (",Table19[[#This Row],[English]],")")</f>
        <v>C (C)</v>
      </c>
    </row>
    <row r="95" spans="1:4">
      <c r="A95" s="49" t="s">
        <v>3409</v>
      </c>
      <c r="B95" s="96" t="s">
        <v>3399</v>
      </c>
      <c r="C95" s="97" t="str">
        <f>VLOOKUP(Table19[[#This Row],[English]],TranslationTable,3,FALSE)</f>
        <v>Seleccione de la lista</v>
      </c>
      <c r="D95" s="98" t="str">
        <f>Table19[[#This Row],[Current Translation]]</f>
        <v>Seleccione de la lista</v>
      </c>
    </row>
    <row r="97" spans="1:9" ht="15">
      <c r="A97" s="43" t="s">
        <v>3410</v>
      </c>
    </row>
    <row r="98" spans="1:9" ht="15">
      <c r="A98" s="45" t="s">
        <v>3397</v>
      </c>
      <c r="B98" s="46" t="s">
        <v>246</v>
      </c>
      <c r="C98" s="47" t="s">
        <v>244</v>
      </c>
      <c r="D98" s="48" t="s">
        <v>3398</v>
      </c>
      <c r="E98" s="323" t="s">
        <v>5357</v>
      </c>
      <c r="F98" s="323" t="s">
        <v>5371</v>
      </c>
      <c r="G98" s="323" t="s">
        <v>5491</v>
      </c>
      <c r="H98" s="323" t="s">
        <v>5492</v>
      </c>
      <c r="I98" s="323" t="s">
        <v>5493</v>
      </c>
    </row>
    <row r="99" spans="1:9">
      <c r="A99" s="42" t="s">
        <v>3410</v>
      </c>
      <c r="B99" s="44" t="s">
        <v>1636</v>
      </c>
      <c r="C99" s="12" t="str">
        <f>VLOOKUP(Table20[[#This Row],[English]],TranslationTable,3,FALSE)</f>
        <v xml:space="preserve">Sí </v>
      </c>
      <c r="D99" s="44" t="str">
        <f>CONCATENATE(Table20[[#This Row],[Current Translation]], " (",Table20[[#This Row],[English]],")")</f>
        <v>Sí  (Yes)</v>
      </c>
      <c r="E99" t="s">
        <v>5356</v>
      </c>
      <c r="F99" t="s">
        <v>5372</v>
      </c>
      <c r="G99" t="str">
        <f>VLOOKUP(Table20[[#This Row],[Food Contact Lookup]],Table2[[Lookup Column ]:[Current Translation]],3,FALSE)</f>
        <v>Especifique el número de reglamento a continuación y adjunte su carta de certificación en la sección de archivos adjuntos:</v>
      </c>
      <c r="H99" t="str">
        <f>VLOOKUP(Table20[[#This Row],[Microparticle ]],Table2[[Lookup Column ]:[Current Translation]],3,FALSE)</f>
        <v>Especifique la identidad y el porcentaje a continuación.</v>
      </c>
      <c r="I99">
        <v>1</v>
      </c>
    </row>
    <row r="100" spans="1:9">
      <c r="A100" s="49" t="s">
        <v>3410</v>
      </c>
      <c r="B100" s="44" t="s">
        <v>1046</v>
      </c>
      <c r="C100" s="12" t="str">
        <f>VLOOKUP(Table20[[#This Row],[English]],TranslationTable,3,FALSE)</f>
        <v>No</v>
      </c>
      <c r="D100" s="44" t="str">
        <f>CONCATENATE(Table20[[#This Row],[Current Translation]], " (",Table20[[#This Row],[English]],")")</f>
        <v>No (No)</v>
      </c>
      <c r="E100" t="s">
        <v>5355</v>
      </c>
      <c r="F100" t="s">
        <v>5373</v>
      </c>
      <c r="G100" t="str">
        <f>VLOOKUP(Table20[[#This Row],[Food Contact Lookup]],Table2[[Lookup Column ]:[Current Translation]],3,FALSE)</f>
        <v>Continúe con la siguiente pregunta.</v>
      </c>
      <c r="H100" t="str">
        <f>VLOOKUP(Table20[[#This Row],[Microparticle ]],Table2[[Lookup Column ]:[Current Translation]],3,FALSE)</f>
        <v>Omita el resto de esta sección y pase a la siguiente pestaña de este formulario.</v>
      </c>
      <c r="I100">
        <v>2</v>
      </c>
    </row>
    <row r="101" spans="1:9">
      <c r="A101" s="49" t="s">
        <v>3410</v>
      </c>
      <c r="B101" s="96" t="s">
        <v>3399</v>
      </c>
      <c r="C101" s="97" t="str">
        <f>VLOOKUP(Table20[[#This Row],[English]],TranslationTable,3,FALSE)</f>
        <v>Seleccione de la lista</v>
      </c>
      <c r="D101" s="98" t="str">
        <f>Table20[[#This Row],[Current Translation]]</f>
        <v>Seleccione de la lista</v>
      </c>
      <c r="E101" t="s">
        <v>5354</v>
      </c>
      <c r="F101" t="s">
        <v>5354</v>
      </c>
      <c r="G101" t="str">
        <f>VLOOKUP(Table20[[#This Row],[Food Contact Lookup]],Table2[[Lookup Column ]:[Current Translation]],3,FALSE)</f>
        <v xml:space="preserve">Seleccione una opción.
</v>
      </c>
      <c r="H101" t="str">
        <f>VLOOKUP(Table20[[#This Row],[Microparticle ]],Table2[[Lookup Column ]:[Current Translation]],3,FALSE)</f>
        <v xml:space="preserve">Seleccione una opción.
</v>
      </c>
      <c r="I101">
        <v>3</v>
      </c>
    </row>
    <row r="103" spans="1:9" ht="15">
      <c r="A103" s="43" t="s">
        <v>3411</v>
      </c>
    </row>
    <row r="104" spans="1:9" ht="15">
      <c r="A104" s="45" t="s">
        <v>3397</v>
      </c>
      <c r="B104" s="46" t="s">
        <v>246</v>
      </c>
      <c r="C104" s="47" t="s">
        <v>244</v>
      </c>
      <c r="D104" s="48" t="s">
        <v>3398</v>
      </c>
    </row>
    <row r="105" spans="1:9">
      <c r="A105" s="42" t="s">
        <v>3412</v>
      </c>
      <c r="B105" s="157" t="s">
        <v>633</v>
      </c>
      <c r="C105" s="12" t="str">
        <f>VLOOKUP(Table2024[[#This Row],[English]],TranslationTable,3,FALSE)</f>
        <v>Cúbico</v>
      </c>
      <c r="D105" s="44" t="str">
        <f>CONCATENATE(Table2024[[#This Row],[Current Translation]], " (",Table2024[[#This Row],[English]],")")</f>
        <v>Cúbico (Cubic)</v>
      </c>
    </row>
    <row r="106" spans="1:9">
      <c r="A106" s="49" t="s">
        <v>3412</v>
      </c>
      <c r="B106" s="157" t="s">
        <v>476</v>
      </c>
      <c r="C106" s="12" t="str">
        <f>VLOOKUP(Table2024[[#This Row],[English]],TranslationTable,3,FALSE)</f>
        <v>Ramificado</v>
      </c>
      <c r="D106" s="44" t="str">
        <f>CONCATENATE(Table2024[[#This Row],[Current Translation]], " (",Table2024[[#This Row],[English]],")")</f>
        <v>Ramificado (Branched)</v>
      </c>
    </row>
    <row r="107" spans="1:9">
      <c r="A107" s="49" t="s">
        <v>3412</v>
      </c>
      <c r="B107" s="157" t="s">
        <v>1334</v>
      </c>
      <c r="C107" s="12" t="str">
        <f>VLOOKUP(Table2024[[#This Row],[English]],TranslationTable,3,FALSE)</f>
        <v>Varilla o fibra</v>
      </c>
      <c r="D107" s="44" t="str">
        <f>CONCATENATE(Table2024[[#This Row],[Current Translation]], " (",Table2024[[#This Row],[English]],")")</f>
        <v>Varilla o fibra (Rod or Fiber)</v>
      </c>
    </row>
    <row r="108" spans="1:9">
      <c r="A108" s="49" t="s">
        <v>3412</v>
      </c>
      <c r="B108" s="157" t="s">
        <v>1409</v>
      </c>
      <c r="C108" s="12" t="str">
        <f>VLOOKUP(Table2024[[#This Row],[English]],TranslationTable,3,FALSE)</f>
        <v>Esférico</v>
      </c>
      <c r="D108" s="44" t="str">
        <f>CONCATENATE(Table2024[[#This Row],[Current Translation]], " (",Table2024[[#This Row],[English]],")")</f>
        <v>Esférico (Spherical)</v>
      </c>
    </row>
    <row r="109" spans="1:9">
      <c r="A109" s="49" t="s">
        <v>3412</v>
      </c>
      <c r="B109" s="157" t="s">
        <v>1503</v>
      </c>
      <c r="C109" s="12" t="str">
        <f>VLOOKUP(Table2024[[#This Row],[English]],TranslationTable,3,FALSE)</f>
        <v>Triángulo</v>
      </c>
      <c r="D109" s="44" t="str">
        <f>CONCATENATE(Table2024[[#This Row],[Current Translation]], " (",Table2024[[#This Row],[English]],")")</f>
        <v>Triángulo (Triangle)</v>
      </c>
    </row>
    <row r="110" spans="1:9">
      <c r="A110" s="49" t="s">
        <v>3412</v>
      </c>
      <c r="B110" s="157" t="s">
        <v>1507</v>
      </c>
      <c r="C110" s="12" t="str">
        <f>VLOOKUP(Table2024[[#This Row],[English]],TranslationTable,3,FALSE)</f>
        <v>Tubular</v>
      </c>
      <c r="D110" s="44" t="str">
        <f>CONCATENATE(Table2024[[#This Row],[Current Translation]], " (",Table2024[[#This Row],[English]],")")</f>
        <v>Tubular (Tubular)</v>
      </c>
    </row>
    <row r="111" spans="1:9">
      <c r="A111" s="49" t="s">
        <v>3412</v>
      </c>
      <c r="B111" s="157" t="s">
        <v>1094</v>
      </c>
      <c r="C111" s="12" t="str">
        <f>VLOOKUP(Table2024[[#This Row],[English]],TranslationTable,3,FALSE)</f>
        <v>Otro (entrada a continuación)</v>
      </c>
      <c r="D111" s="44" t="str">
        <f>CONCATENATE(Table2024[[#This Row],[Current Translation]], " (",Table2024[[#This Row],[English]],")")</f>
        <v>Otro (entrada a continuación) (Other (input below))</v>
      </c>
    </row>
    <row r="112" spans="1:9">
      <c r="A112" s="49" t="s">
        <v>3412</v>
      </c>
      <c r="B112" s="96" t="s">
        <v>3399</v>
      </c>
      <c r="C112" s="97" t="str">
        <f>VLOOKUP(Table2024[[#This Row],[English]],TranslationTable,3,FALSE)</f>
        <v>Seleccione de la lista</v>
      </c>
      <c r="D112" s="98" t="str">
        <f>Table2024[[#This Row],[Current Translation]]</f>
        <v>Seleccione de la lista</v>
      </c>
    </row>
    <row r="114" spans="1:4" ht="15">
      <c r="A114" s="43" t="s">
        <v>3413</v>
      </c>
    </row>
    <row r="115" spans="1:4" ht="15">
      <c r="A115" s="45" t="s">
        <v>3397</v>
      </c>
      <c r="B115" s="46" t="s">
        <v>246</v>
      </c>
      <c r="C115" s="47" t="s">
        <v>244</v>
      </c>
      <c r="D115" s="48" t="s">
        <v>3398</v>
      </c>
    </row>
    <row r="116" spans="1:4">
      <c r="A116" s="42" t="s">
        <v>3414</v>
      </c>
      <c r="B116" s="157" t="s">
        <v>1517</v>
      </c>
      <c r="C116" s="12" t="str">
        <f>VLOOKUP(Table2026[[#This Row],[English]],TranslationTable,3,FALSE)</f>
        <v>Sin enlazar</v>
      </c>
      <c r="D116" s="44" t="str">
        <f>CONCATENATE(Table2026[[#This Row],[Current Translation]], " (",Table2026[[#This Row],[English]],")")</f>
        <v>Sin enlazar (Unbound)</v>
      </c>
    </row>
    <row r="117" spans="1:4" ht="28.5">
      <c r="A117" s="42" t="s">
        <v>3414</v>
      </c>
      <c r="B117" s="158" t="s">
        <v>5388</v>
      </c>
      <c r="C117" s="12" t="str">
        <f>VLOOKUP(Table2026[[#This Row],[English]],TranslationTable,3,FALSE)</f>
        <v>Aglomerado
(Unido con enlaces fuertes)</v>
      </c>
      <c r="D117" s="44" t="str">
        <f>CONCATENATE(Table2026[[#This Row],[Current Translation]], " (",Table2026[[#This Row],[English]],")")</f>
        <v>Aglomerado
(Unido con enlaces fuertes) (Agglomerated 
(Weakly Bound))</v>
      </c>
    </row>
    <row r="118" spans="1:4" ht="28.5">
      <c r="A118" s="42" t="s">
        <v>3414</v>
      </c>
      <c r="B118" s="158" t="s">
        <v>5389</v>
      </c>
      <c r="C118" s="12" t="str">
        <f>VLOOKUP(Table2026[[#This Row],[English]],TranslationTable,3,FALSE)</f>
        <v>Agregado  
(Unido con enlaces débiles)</v>
      </c>
      <c r="D118" s="44" t="str">
        <f>CONCATENATE(Table2026[[#This Row],[Current Translation]], " (",Table2026[[#This Row],[English]],")")</f>
        <v>Agregado  
(Unido con enlaces débiles) (Aggregated 
(Strongly Bound))</v>
      </c>
    </row>
    <row r="119" spans="1:4">
      <c r="A119" s="42" t="s">
        <v>3414</v>
      </c>
      <c r="B119" s="96" t="s">
        <v>3399</v>
      </c>
      <c r="C119" s="97" t="str">
        <f>VLOOKUP(Table2026[[#This Row],[English]],TranslationTable,3,FALSE)</f>
        <v>Seleccione de la lista</v>
      </c>
      <c r="D119" s="98" t="str">
        <f>Table2026[[#This Row],[Current Translation]]</f>
        <v>Seleccione de la lista</v>
      </c>
    </row>
    <row r="121" spans="1:4" ht="15">
      <c r="A121" s="50" t="s">
        <v>3415</v>
      </c>
    </row>
    <row r="122" spans="1:4" ht="15">
      <c r="A122" s="45" t="s">
        <v>3397</v>
      </c>
      <c r="B122" s="46" t="s">
        <v>246</v>
      </c>
      <c r="C122" s="47" t="s">
        <v>244</v>
      </c>
      <c r="D122" s="48" t="s">
        <v>3398</v>
      </c>
    </row>
    <row r="123" spans="1:4">
      <c r="A123" s="42" t="s">
        <v>3415</v>
      </c>
      <c r="B123" s="40" t="s">
        <v>700</v>
      </c>
      <c r="C123" s="12" t="str">
        <f>VLOOKUP(Table925[[#This Row],[English]],TranslationTable,3,FALSE)</f>
        <v>Exento</v>
      </c>
      <c r="D123" s="44" t="str">
        <f>CONCATENATE(Table925[[#This Row],[Current Translation]], " (",Table925[[#This Row],[English]],")")</f>
        <v>Exento (Exempt)</v>
      </c>
    </row>
    <row r="124" spans="1:4">
      <c r="A124" s="42" t="s">
        <v>3415</v>
      </c>
      <c r="B124" s="159" t="s">
        <v>936</v>
      </c>
      <c r="C124" s="12" t="str">
        <f>VLOOKUP(Table925[[#This Row],[English]],TranslationTable,3,FALSE)</f>
        <v>Listado - TSCA activo</v>
      </c>
      <c r="D124" s="44" t="str">
        <f>CONCATENATE(Table925[[#This Row],[Current Translation]], " (",Table925[[#This Row],[English]],")")</f>
        <v>Listado - TSCA activo (Listed - TSCA Active)</v>
      </c>
    </row>
    <row r="125" spans="1:4">
      <c r="A125" s="42" t="s">
        <v>3415</v>
      </c>
      <c r="B125" s="159" t="s">
        <v>940</v>
      </c>
      <c r="C125" s="12" t="str">
        <f>VLOOKUP(Table925[[#This Row],[English]],TranslationTable,3,FALSE)</f>
        <v>Listado - TSCA inactivo</v>
      </c>
      <c r="D125" s="44" t="str">
        <f>CONCATENATE(Table925[[#This Row],[Current Translation]], " (",Table925[[#This Row],[English]],")")</f>
        <v>Listado - TSCA inactivo (Listed - TSCA Inactive)</v>
      </c>
    </row>
    <row r="126" spans="1:4">
      <c r="A126" s="42" t="s">
        <v>3415</v>
      </c>
      <c r="B126" s="40" t="s">
        <v>1059</v>
      </c>
      <c r="C126" s="12" t="str">
        <f>VLOOKUP(Table925[[#This Row],[English]],TranslationTable,3,FALSE)</f>
        <v>No determinado</v>
      </c>
      <c r="D126" s="44" t="str">
        <f>CONCATENATE(Table925[[#This Row],[Current Translation]], " (",Table925[[#This Row],[English]],")")</f>
        <v>No determinado (Not determined)</v>
      </c>
    </row>
    <row r="127" spans="1:4">
      <c r="A127" s="42" t="s">
        <v>3415</v>
      </c>
      <c r="B127" s="40" t="s">
        <v>1064</v>
      </c>
      <c r="C127" s="12" t="str">
        <f>VLOOKUP(Table925[[#This Row],[English]],TranslationTable,3,FALSE)</f>
        <v>No listado</v>
      </c>
      <c r="D127" s="44" t="str">
        <f>CONCATENATE(Table925[[#This Row],[Current Translation]], " (",Table925[[#This Row],[English]],")")</f>
        <v>No listado (Not listed)</v>
      </c>
    </row>
    <row r="128" spans="1:4">
      <c r="A128" s="42" t="s">
        <v>3415</v>
      </c>
      <c r="B128" s="156" t="s">
        <v>3399</v>
      </c>
      <c r="C128" s="97" t="str">
        <f>VLOOKUP(Table925[[#This Row],[English]],TranslationTable,3,FALSE)</f>
        <v>Seleccione de la lista</v>
      </c>
      <c r="D128" s="98" t="str">
        <f>Table925[[#This Row],[Current Translation]]</f>
        <v>Seleccione de la lista</v>
      </c>
    </row>
    <row r="130" spans="1:4" ht="15">
      <c r="A130" s="50" t="s">
        <v>3525</v>
      </c>
    </row>
    <row r="131" spans="1:4" ht="15">
      <c r="A131" s="45" t="s">
        <v>3397</v>
      </c>
      <c r="B131" s="46" t="s">
        <v>246</v>
      </c>
      <c r="C131" s="47" t="s">
        <v>244</v>
      </c>
      <c r="D131" s="48" t="s">
        <v>3398</v>
      </c>
    </row>
    <row r="132" spans="1:4">
      <c r="A132" s="42" t="s">
        <v>3525</v>
      </c>
      <c r="B132" s="40" t="s">
        <v>700</v>
      </c>
      <c r="C132" s="12" t="str">
        <f t="shared" ref="C132:C138" si="0">VLOOKUP(B132,TranslationTable,3,FALSE)</f>
        <v>Exento</v>
      </c>
      <c r="D132" s="44" t="str">
        <f>CONCATENATE(C132, " (",B132,")")</f>
        <v>Exento (Exempt)</v>
      </c>
    </row>
    <row r="133" spans="1:4">
      <c r="A133" s="42" t="s">
        <v>3525</v>
      </c>
      <c r="B133" s="159" t="s">
        <v>931</v>
      </c>
      <c r="C133" s="12" t="str">
        <f t="shared" si="0"/>
        <v xml:space="preserve">Listado </v>
      </c>
      <c r="D133" s="44" t="str">
        <f t="shared" ref="D133:D137" si="1">CONCATENATE(C133, " (",B133,")")</f>
        <v>Listado  (Listed)</v>
      </c>
    </row>
    <row r="134" spans="1:4">
      <c r="A134" s="42" t="s">
        <v>3525</v>
      </c>
      <c r="B134" s="159" t="s">
        <v>1284</v>
      </c>
      <c r="C134" s="12" t="str">
        <f t="shared" si="0"/>
        <v>Preregistrado</v>
      </c>
      <c r="D134" s="44" t="str">
        <f t="shared" si="1"/>
        <v>Preregistrado (Pre-registered)</v>
      </c>
    </row>
    <row r="135" spans="1:4">
      <c r="A135" s="42" t="s">
        <v>3525</v>
      </c>
      <c r="B135" s="40" t="s">
        <v>1313</v>
      </c>
      <c r="C135" s="12" t="str">
        <f t="shared" si="0"/>
        <v>Registrado</v>
      </c>
      <c r="D135" s="44" t="str">
        <f t="shared" si="1"/>
        <v>Registrado (Registered)</v>
      </c>
    </row>
    <row r="136" spans="1:4">
      <c r="A136" s="42" t="s">
        <v>3525</v>
      </c>
      <c r="B136" s="40" t="s">
        <v>1059</v>
      </c>
      <c r="C136" s="12" t="str">
        <f t="shared" si="0"/>
        <v>No determinado</v>
      </c>
      <c r="D136" s="44" t="str">
        <f t="shared" si="1"/>
        <v>No determinado (Not determined)</v>
      </c>
    </row>
    <row r="137" spans="1:4">
      <c r="A137" s="42" t="s">
        <v>3525</v>
      </c>
      <c r="B137" s="40" t="s">
        <v>1064</v>
      </c>
      <c r="C137" s="12" t="str">
        <f t="shared" si="0"/>
        <v>No listado</v>
      </c>
      <c r="D137" s="44" t="str">
        <f t="shared" si="1"/>
        <v>No listado (Not listed)</v>
      </c>
    </row>
    <row r="138" spans="1:4">
      <c r="A138" s="42" t="s">
        <v>3525</v>
      </c>
      <c r="B138" s="156" t="s">
        <v>3399</v>
      </c>
      <c r="C138" s="12" t="str">
        <f t="shared" si="0"/>
        <v>Seleccione de la lista</v>
      </c>
      <c r="D138" s="44" t="str">
        <f>C138</f>
        <v>Seleccione de la lista</v>
      </c>
    </row>
    <row r="140" spans="1:4" ht="15">
      <c r="A140" s="50" t="s">
        <v>3526</v>
      </c>
    </row>
    <row r="141" spans="1:4" ht="15">
      <c r="A141" s="45" t="s">
        <v>3397</v>
      </c>
      <c r="B141" s="46" t="s">
        <v>246</v>
      </c>
      <c r="C141" s="47" t="s">
        <v>244</v>
      </c>
      <c r="D141" s="48" t="s">
        <v>3398</v>
      </c>
    </row>
    <row r="142" spans="1:4">
      <c r="A142" s="42" t="s">
        <v>3526</v>
      </c>
      <c r="B142" s="40" t="s">
        <v>700</v>
      </c>
      <c r="C142" s="12" t="str">
        <f t="shared" ref="C142:C147" si="2">VLOOKUP(B142,TranslationTable,3,FALSE)</f>
        <v>Exento</v>
      </c>
      <c r="D142" s="44" t="str">
        <f>CONCATENATE(C142, " (",B142,")")</f>
        <v>Exento (Exempt)</v>
      </c>
    </row>
    <row r="143" spans="1:4">
      <c r="A143" s="42" t="s">
        <v>3526</v>
      </c>
      <c r="B143" s="159" t="s">
        <v>1313</v>
      </c>
      <c r="C143" s="12" t="str">
        <f t="shared" si="2"/>
        <v>Registrado</v>
      </c>
      <c r="D143" s="44" t="str">
        <f t="shared" ref="D143:D146" si="3">CONCATENATE(C143, " (",B143,")")</f>
        <v>Registrado (Registered)</v>
      </c>
    </row>
    <row r="144" spans="1:4">
      <c r="A144" s="42" t="s">
        <v>3526</v>
      </c>
      <c r="B144" s="159" t="s">
        <v>1284</v>
      </c>
      <c r="C144" s="12" t="str">
        <f t="shared" si="2"/>
        <v>Preregistrado</v>
      </c>
      <c r="D144" s="44" t="str">
        <f t="shared" si="3"/>
        <v>Preregistrado (Pre-registered)</v>
      </c>
    </row>
    <row r="145" spans="1:4">
      <c r="A145" s="42" t="s">
        <v>3526</v>
      </c>
      <c r="B145" s="40" t="s">
        <v>1059</v>
      </c>
      <c r="C145" s="12" t="str">
        <f t="shared" si="2"/>
        <v>No determinado</v>
      </c>
      <c r="D145" s="44" t="str">
        <f t="shared" si="3"/>
        <v>No determinado (Not determined)</v>
      </c>
    </row>
    <row r="146" spans="1:4">
      <c r="A146" s="42" t="s">
        <v>3526</v>
      </c>
      <c r="B146" s="40" t="s">
        <v>1064</v>
      </c>
      <c r="C146" s="12" t="str">
        <f t="shared" si="2"/>
        <v>No listado</v>
      </c>
      <c r="D146" s="44" t="str">
        <f t="shared" si="3"/>
        <v>No listado (Not listed)</v>
      </c>
    </row>
    <row r="147" spans="1:4">
      <c r="A147" s="42" t="s">
        <v>3526</v>
      </c>
      <c r="B147" s="156" t="s">
        <v>3399</v>
      </c>
      <c r="C147" s="12" t="str">
        <f t="shared" si="2"/>
        <v>Seleccione de la lista</v>
      </c>
      <c r="D147" s="44" t="str">
        <f>C147</f>
        <v>Seleccione de la lista</v>
      </c>
    </row>
    <row r="149" spans="1:4" ht="15">
      <c r="A149" s="50" t="s">
        <v>3743</v>
      </c>
    </row>
    <row r="150" spans="1:4" ht="15">
      <c r="A150" s="45" t="s">
        <v>3397</v>
      </c>
      <c r="B150" s="46" t="s">
        <v>246</v>
      </c>
      <c r="C150" s="47" t="s">
        <v>244</v>
      </c>
      <c r="D150" s="48" t="s">
        <v>3398</v>
      </c>
    </row>
    <row r="151" spans="1:4">
      <c r="A151" s="42" t="s">
        <v>3743</v>
      </c>
      <c r="B151" s="40" t="s">
        <v>700</v>
      </c>
      <c r="C151" s="12" t="str">
        <f t="shared" ref="C151:C156" si="4">VLOOKUP(B151,TranslationTable,3,FALSE)</f>
        <v>Exento</v>
      </c>
      <c r="D151" s="44" t="str">
        <f>CONCATENATE(C151, " (",B151,")")</f>
        <v>Exento (Exempt)</v>
      </c>
    </row>
    <row r="152" spans="1:4">
      <c r="A152" s="42" t="s">
        <v>3743</v>
      </c>
      <c r="B152" s="159" t="s">
        <v>1313</v>
      </c>
      <c r="C152" s="12" t="str">
        <f t="shared" si="4"/>
        <v>Registrado</v>
      </c>
      <c r="D152" s="44" t="str">
        <f t="shared" ref="D152:D155" si="5">CONCATENATE(C152, " (",B152,")")</f>
        <v>Registrado (Registered)</v>
      </c>
    </row>
    <row r="153" spans="1:4">
      <c r="A153" s="42" t="s">
        <v>3743</v>
      </c>
      <c r="B153" s="159" t="s">
        <v>3744</v>
      </c>
      <c r="C153" s="12" t="str">
        <f t="shared" si="4"/>
        <v>DUIN presentado/NRES</v>
      </c>
      <c r="D153" s="44" t="str">
        <f t="shared" si="5"/>
        <v>DUIN presentado/NRES (DUIN submitted/NRES)</v>
      </c>
    </row>
    <row r="154" spans="1:4">
      <c r="A154" s="42" t="s">
        <v>3743</v>
      </c>
      <c r="B154" s="40" t="s">
        <v>1059</v>
      </c>
      <c r="C154" s="12" t="str">
        <f t="shared" si="4"/>
        <v>No determinado</v>
      </c>
      <c r="D154" s="44" t="str">
        <f t="shared" si="5"/>
        <v>No determinado (Not determined)</v>
      </c>
    </row>
    <row r="155" spans="1:4">
      <c r="A155" s="42" t="s">
        <v>3743</v>
      </c>
      <c r="B155" s="40" t="s">
        <v>1064</v>
      </c>
      <c r="C155" s="12" t="str">
        <f t="shared" si="4"/>
        <v>No listado</v>
      </c>
      <c r="D155" s="44" t="str">
        <f t="shared" si="5"/>
        <v>No listado (Not listed)</v>
      </c>
    </row>
    <row r="156" spans="1:4">
      <c r="A156" s="42" t="s">
        <v>3743</v>
      </c>
      <c r="B156" s="156" t="s">
        <v>3399</v>
      </c>
      <c r="C156" s="12" t="str">
        <f t="shared" si="4"/>
        <v>Seleccione de la lista</v>
      </c>
      <c r="D156" s="44" t="str">
        <f>C156</f>
        <v>Seleccione de la lista</v>
      </c>
    </row>
    <row r="158" spans="1:4" ht="15">
      <c r="A158" s="43" t="s">
        <v>3416</v>
      </c>
    </row>
    <row r="159" spans="1:4" ht="15">
      <c r="A159" s="45" t="s">
        <v>3397</v>
      </c>
      <c r="B159" s="46" t="s">
        <v>246</v>
      </c>
      <c r="C159" s="47" t="s">
        <v>244</v>
      </c>
      <c r="D159" s="48" t="s">
        <v>3398</v>
      </c>
    </row>
    <row r="160" spans="1:4">
      <c r="A160" s="42" t="s">
        <v>3417</v>
      </c>
      <c r="B160" s="157" t="s">
        <v>767</v>
      </c>
      <c r="C160" s="12" t="str">
        <f>VLOOKUP(Table202627[[#This Row],[English]],TranslationTable,3,FALSE)</f>
        <v>Alto</v>
      </c>
      <c r="D160" s="44" t="str">
        <f>CONCATENATE(Table202627[[#This Row],[Current Translation]], " (",Table202627[[#This Row],[English]],")")</f>
        <v>Alto (High)</v>
      </c>
    </row>
    <row r="161" spans="1:4">
      <c r="A161" s="42" t="s">
        <v>3417</v>
      </c>
      <c r="B161" s="158" t="s">
        <v>995</v>
      </c>
      <c r="C161" s="12" t="str">
        <f>VLOOKUP(Table202627[[#This Row],[English]],TranslationTable,3,FALSE)</f>
        <v>Medio</v>
      </c>
      <c r="D161" s="44" t="str">
        <f>CONCATENATE(Table202627[[#This Row],[Current Translation]], " (",Table202627[[#This Row],[English]],")")</f>
        <v>Medio (Medium)</v>
      </c>
    </row>
    <row r="162" spans="1:4">
      <c r="A162" s="42" t="s">
        <v>3417</v>
      </c>
      <c r="B162" s="158" t="s">
        <v>954</v>
      </c>
      <c r="C162" s="12" t="str">
        <f>VLOOKUP(Table202627[[#This Row],[English]],TranslationTable,3,FALSE)</f>
        <v>Bajo</v>
      </c>
      <c r="D162" s="44" t="str">
        <f>CONCATENATE(Table202627[[#This Row],[Current Translation]], " (",Table202627[[#This Row],[English]],")")</f>
        <v>Bajo (Low)</v>
      </c>
    </row>
    <row r="163" spans="1:4">
      <c r="A163" s="42" t="s">
        <v>3417</v>
      </c>
      <c r="B163" s="96" t="s">
        <v>3399</v>
      </c>
      <c r="C163" s="97" t="str">
        <f>VLOOKUP(Table202627[[#This Row],[English]],TranslationTable,3,FALSE)</f>
        <v>Seleccione de la lista</v>
      </c>
      <c r="D163" s="98" t="str">
        <f>Table202627[[#This Row],[Current Translation]]</f>
        <v>Seleccione de la lista</v>
      </c>
    </row>
    <row r="165" spans="1:4" ht="15">
      <c r="A165" s="43" t="s">
        <v>3418</v>
      </c>
    </row>
    <row r="166" spans="1:4" ht="15">
      <c r="A166" s="45" t="s">
        <v>3397</v>
      </c>
      <c r="B166" s="46" t="s">
        <v>246</v>
      </c>
      <c r="C166" s="47" t="s">
        <v>244</v>
      </c>
      <c r="D166" s="48" t="s">
        <v>3398</v>
      </c>
    </row>
    <row r="167" spans="1:4">
      <c r="A167" s="42" t="s">
        <v>3419</v>
      </c>
      <c r="B167" s="158" t="s">
        <v>1055</v>
      </c>
      <c r="C167" s="12" t="str">
        <f>VLOOKUP(Table20262728[[#This Row],[English]],TranslationTable,3,FALSE)</f>
        <v>Ninguno</v>
      </c>
      <c r="D167" s="44" t="str">
        <f>CONCATENATE(Table20262728[[#This Row],[Current Translation]], " (",Table20262728[[#This Row],[English]],")")</f>
        <v>Ninguno (None)</v>
      </c>
    </row>
    <row r="168" spans="1:4">
      <c r="A168" s="42" t="s">
        <v>3419</v>
      </c>
      <c r="B168" s="158" t="s">
        <v>3420</v>
      </c>
      <c r="C168" s="12" t="str">
        <f>VLOOKUP(Table20262728[[#This Row],[English]],TranslationTable,3,FALSE)</f>
        <v>Absorbente</v>
      </c>
      <c r="D168" s="44" t="str">
        <f>CONCATENATE(Table20262728[[#This Row],[Current Translation]], " (",Table20262728[[#This Row],[English]],")")</f>
        <v>Absorbente (Absorbent)</v>
      </c>
    </row>
    <row r="169" spans="1:4">
      <c r="A169" s="42" t="s">
        <v>3419</v>
      </c>
      <c r="B169" s="158" t="s">
        <v>389</v>
      </c>
      <c r="C169" s="12" t="str">
        <f>VLOOKUP(Table20262728[[#This Row],[English]],TranslationTable,3,FALSE)</f>
        <v>Anticorrosión</v>
      </c>
      <c r="D169" s="44" t="str">
        <f>CONCATENATE(Table20262728[[#This Row],[Current Translation]], " (",Table20262728[[#This Row],[English]],")")</f>
        <v>Anticorrosión (Anti-corrosion)</v>
      </c>
    </row>
    <row r="170" spans="1:4">
      <c r="A170" s="42" t="s">
        <v>3419</v>
      </c>
      <c r="B170" s="158" t="s">
        <v>393</v>
      </c>
      <c r="C170" s="12" t="str">
        <f>VLOOKUP(Table20262728[[#This Row],[English]],TranslationTable,3,FALSE)</f>
        <v>Antimicrobiano</v>
      </c>
      <c r="D170" s="44" t="str">
        <f>CONCATENATE(Table20262728[[#This Row],[Current Translation]], " (",Table20262728[[#This Row],[English]],")")</f>
        <v>Antimicrobiano (Antimicrobial)</v>
      </c>
    </row>
    <row r="171" spans="1:4">
      <c r="A171" s="42" t="s">
        <v>3419</v>
      </c>
      <c r="B171" s="158" t="s">
        <v>528</v>
      </c>
      <c r="C171" s="12" t="str">
        <f>VLOOKUP(Table20262728[[#This Row],[English]],TranslationTable,3,FALSE)</f>
        <v xml:space="preserve">Carga </v>
      </c>
      <c r="D171" s="44" t="str">
        <f>CONCATENATE(Table20262728[[#This Row],[Current Translation]], " (",Table20262728[[#This Row],[English]],")")</f>
        <v>Carga  (Charge)</v>
      </c>
    </row>
    <row r="172" spans="1:4">
      <c r="A172" s="42" t="s">
        <v>3419</v>
      </c>
      <c r="B172" s="158" t="s">
        <v>600</v>
      </c>
      <c r="C172" s="12" t="str">
        <f>VLOOKUP(Table20262728[[#This Row],[English]],TranslationTable,3,FALSE)</f>
        <v>Conductivo</v>
      </c>
      <c r="D172" s="44" t="str">
        <f>CONCATENATE(Table20262728[[#This Row],[Current Translation]], " (",Table20262728[[#This Row],[English]],")")</f>
        <v>Conductivo (Conductive)</v>
      </c>
    </row>
    <row r="173" spans="1:4">
      <c r="A173" s="42" t="s">
        <v>3419</v>
      </c>
      <c r="B173" s="158" t="s">
        <v>711</v>
      </c>
      <c r="C173" s="12" t="str">
        <f>VLOOKUP(Table20262728[[#This Row],[English]],TranslationTable,3,FALSE)</f>
        <v>Resistencia a la flama</v>
      </c>
      <c r="D173" s="44" t="str">
        <f>CONCATENATE(Table20262728[[#This Row],[Current Translation]], " (",Table20262728[[#This Row],[English]],")")</f>
        <v>Resistencia a la flama (Flame Resistance)</v>
      </c>
    </row>
    <row r="174" spans="1:4">
      <c r="A174" s="42" t="s">
        <v>3419</v>
      </c>
      <c r="B174" s="158" t="s">
        <v>771</v>
      </c>
      <c r="C174" s="12" t="str">
        <f>VLOOKUP(Table20262728[[#This Row],[English]],TranslationTable,3,FALSE)</f>
        <v>Hidrofílico</v>
      </c>
      <c r="D174" s="44" t="str">
        <f>CONCATENATE(Table20262728[[#This Row],[Current Translation]], " (",Table20262728[[#This Row],[English]],")")</f>
        <v>Hidrofílico (Hydrophilic)</v>
      </c>
    </row>
    <row r="175" spans="1:4">
      <c r="A175" s="42" t="s">
        <v>3419</v>
      </c>
      <c r="B175" s="158" t="s">
        <v>775</v>
      </c>
      <c r="C175" s="12" t="str">
        <f>VLOOKUP(Table20262728[[#This Row],[English]],TranslationTable,3,FALSE)</f>
        <v>Hidrofóbico</v>
      </c>
      <c r="D175" s="44" t="str">
        <f>CONCATENATE(Table20262728[[#This Row],[Current Translation]], " (",Table20262728[[#This Row],[English]],")")</f>
        <v>Hidrofóbico (Hydrophobic)</v>
      </c>
    </row>
    <row r="176" spans="1:4">
      <c r="A176" s="42" t="s">
        <v>3419</v>
      </c>
      <c r="B176" s="158" t="s">
        <v>1051</v>
      </c>
      <c r="C176" s="12" t="str">
        <f>VLOOKUP(Table20262728[[#This Row],[English]],TranslationTable,3,FALSE)</f>
        <v>No conductivo (aislado)</v>
      </c>
      <c r="D176" s="44" t="str">
        <f>CONCATENATE(Table20262728[[#This Row],[Current Translation]], " (",Table20262728[[#This Row],[English]],")")</f>
        <v>No conductivo (aislado) (Non-conductive (Insulated))</v>
      </c>
    </row>
    <row r="177" spans="1:4">
      <c r="A177" s="42" t="s">
        <v>3419</v>
      </c>
      <c r="B177" s="157" t="s">
        <v>1055</v>
      </c>
      <c r="C177" s="12" t="str">
        <f>VLOOKUP(Table20262728[[#This Row],[English]],TranslationTable,3,FALSE)</f>
        <v>Ninguno</v>
      </c>
      <c r="D177" s="44" t="str">
        <f>CONCATENATE(Table20262728[[#This Row],[Current Translation]], " (",Table20262728[[#This Row],[English]],")")</f>
        <v>Ninguno (None)</v>
      </c>
    </row>
    <row r="178" spans="1:4">
      <c r="A178" s="42" t="s">
        <v>3419</v>
      </c>
      <c r="B178" s="158" t="s">
        <v>1076</v>
      </c>
      <c r="C178" s="12" t="str">
        <f>VLOOKUP(Table20262728[[#This Row],[English]],TranslationTable,3,FALSE)</f>
        <v>Oleofílico</v>
      </c>
      <c r="D178" s="44" t="str">
        <f>CONCATENATE(Table20262728[[#This Row],[Current Translation]], " (",Table20262728[[#This Row],[English]],")")</f>
        <v>Oleofílico (Oleophilic)</v>
      </c>
    </row>
    <row r="179" spans="1:4">
      <c r="A179" s="42" t="s">
        <v>3419</v>
      </c>
      <c r="B179" s="158" t="s">
        <v>1080</v>
      </c>
      <c r="C179" s="12" t="str">
        <f>VLOOKUP(Table20262728[[#This Row],[English]],TranslationTable,3,FALSE)</f>
        <v>Oleofóbico</v>
      </c>
      <c r="D179" s="44" t="str">
        <f>CONCATENATE(Table20262728[[#This Row],[Current Translation]], " (",Table20262728[[#This Row],[English]],")")</f>
        <v>Oleofóbico (Oleophobic)</v>
      </c>
    </row>
    <row r="180" spans="1:4">
      <c r="A180" s="42" t="s">
        <v>3419</v>
      </c>
      <c r="B180" s="158" t="s">
        <v>1107</v>
      </c>
      <c r="C180" s="12" t="str">
        <f>VLOOKUP(Table20262728[[#This Row],[English]],TranslationTable,3,FALSE)</f>
        <v>Oxidado</v>
      </c>
      <c r="D180" s="44" t="str">
        <f>CONCATENATE(Table20262728[[#This Row],[Current Translation]], " (",Table20262728[[#This Row],[English]],")")</f>
        <v>Oxidado (Oxidized)</v>
      </c>
    </row>
    <row r="181" spans="1:4" ht="28.5">
      <c r="A181" s="42" t="s">
        <v>3419</v>
      </c>
      <c r="B181" s="158" t="s">
        <v>1263</v>
      </c>
      <c r="C181" s="12" t="str">
        <f>VLOOKUP(Table20262728[[#This Row],[English]],TranslationTable,3,FALSE)</f>
        <v>Sustratos porosos y no porosos</v>
      </c>
      <c r="D181" s="44" t="str">
        <f>CONCATENATE(Table20262728[[#This Row],[Current Translation]], " (",Table20262728[[#This Row],[English]],")")</f>
        <v>Sustratos porosos y no porosos (Porous and Non-porous Substrates)</v>
      </c>
    </row>
    <row r="182" spans="1:4">
      <c r="A182" s="42" t="s">
        <v>3419</v>
      </c>
      <c r="B182" s="158" t="s">
        <v>1351</v>
      </c>
      <c r="C182" s="12" t="str">
        <f>VLOOKUP(Table20262728[[#This Row],[English]],TranslationTable,3,FALSE)</f>
        <v>Resistencia al rayado</v>
      </c>
      <c r="D182" s="44" t="str">
        <f>CONCATENATE(Table20262728[[#This Row],[Current Translation]], " (",Table20262728[[#This Row],[English]],")")</f>
        <v>Resistencia al rayado (Scratch Resistance)</v>
      </c>
    </row>
    <row r="183" spans="1:4">
      <c r="A183" s="42" t="s">
        <v>3419</v>
      </c>
      <c r="B183" s="158" t="s">
        <v>1532</v>
      </c>
      <c r="C183" s="162" t="str">
        <f>VLOOKUP(Table20262728[[#This Row],[English]],TranslationTable,3,FALSE)</f>
        <v>Resistencia a los rayos UV</v>
      </c>
      <c r="D183" s="44" t="str">
        <f>CONCATENATE(Table20262728[[#This Row],[Current Translation]], " (",Table20262728[[#This Row],[English]],")")</f>
        <v>Resistencia a los rayos UV (UV Resistance)</v>
      </c>
    </row>
    <row r="184" spans="1:4">
      <c r="A184" s="42" t="s">
        <v>3419</v>
      </c>
      <c r="B184" s="158" t="s">
        <v>1094</v>
      </c>
      <c r="C184" s="12" t="str">
        <f>VLOOKUP(Table20262728[[#This Row],[English]],TranslationTable,3,FALSE)</f>
        <v>Otro (entrada a continuación)</v>
      </c>
      <c r="D184" s="44" t="str">
        <f>CONCATENATE(Table20262728[[#This Row],[Current Translation]], " (",Table20262728[[#This Row],[English]],")")</f>
        <v>Otro (entrada a continuación) (Other (input below))</v>
      </c>
    </row>
    <row r="185" spans="1:4">
      <c r="A185" s="42" t="s">
        <v>3419</v>
      </c>
      <c r="B185" s="98" t="s">
        <v>3399</v>
      </c>
      <c r="C185" s="97" t="str">
        <f>VLOOKUP(Table20262728[[#This Row],[English]],TranslationTable,3,FALSE)</f>
        <v>Seleccione de la lista</v>
      </c>
      <c r="D185" s="98" t="str">
        <f>Table20262728[[#This Row],[Current Translation]]</f>
        <v>Seleccione de la lista</v>
      </c>
    </row>
    <row r="187" spans="1:4" ht="15">
      <c r="A187" s="43" t="s">
        <v>3421</v>
      </c>
    </row>
    <row r="188" spans="1:4" ht="15">
      <c r="A188" s="45" t="s">
        <v>3397</v>
      </c>
      <c r="B188" s="46" t="s">
        <v>246</v>
      </c>
      <c r="C188" s="47" t="s">
        <v>244</v>
      </c>
      <c r="D188" s="48" t="s">
        <v>3398</v>
      </c>
    </row>
    <row r="189" spans="1:4" ht="28.5">
      <c r="A189" s="42" t="s">
        <v>3422</v>
      </c>
      <c r="B189" s="158" t="s">
        <v>1343</v>
      </c>
      <c r="C189" s="12" t="str">
        <f>VLOOKUP(Table2026272829[[#This Row],[English]],TranslationTable,3,FALSE)</f>
        <v>Microscopía electrónica de barrido (SEM)</v>
      </c>
      <c r="D189" s="44" t="str">
        <f>CONCATENATE(Table2026272829[[#This Row],[Current Translation]], " (",Table2026272829[[#This Row],[English]],")")</f>
        <v>Microscopía electrónica de barrido (SEM) (Scanning Electron Microscopy (SEM))</v>
      </c>
    </row>
    <row r="190" spans="1:4" ht="28.5">
      <c r="A190" s="42" t="s">
        <v>3422</v>
      </c>
      <c r="B190" s="158" t="s">
        <v>1499</v>
      </c>
      <c r="C190" s="12" t="str">
        <f>VLOOKUP(Table2026272829[[#This Row],[English]],TranslationTable,3,FALSE)</f>
        <v>Microscopía electrónica de transmisión (TEM)</v>
      </c>
      <c r="D190" s="44" t="str">
        <f>CONCATENATE(Table2026272829[[#This Row],[Current Translation]], " (",Table2026272829[[#This Row],[English]],")")</f>
        <v>Microscopía electrónica de transmisión (TEM) (Transmission Electron Microscopy (TEM))</v>
      </c>
    </row>
    <row r="191" spans="1:4" ht="28.5">
      <c r="A191" s="42" t="s">
        <v>3422</v>
      </c>
      <c r="B191" s="158" t="s">
        <v>679</v>
      </c>
      <c r="C191" s="12" t="str">
        <f>VLOOKUP(Table2026272829[[#This Row],[English]],TranslationTable,3,FALSE)</f>
        <v>Dispersión de luz dinámica (DLS)</v>
      </c>
      <c r="D191" s="44" t="str">
        <f>CONCATENATE(Table2026272829[[#This Row],[Current Translation]], " (",Table2026272829[[#This Row],[English]],")")</f>
        <v>Dispersión de luz dinámica (DLS) (Dynamic Light Scattering (DLS))</v>
      </c>
    </row>
    <row r="192" spans="1:4" ht="28.5">
      <c r="A192" s="42" t="s">
        <v>3422</v>
      </c>
      <c r="B192" s="158" t="s">
        <v>1025</v>
      </c>
      <c r="C192" s="12" t="str">
        <f>VLOOKUP(Table2026272829[[#This Row],[English]],TranslationTable,3,FALSE)</f>
        <v>Análisis de seguimiento de nanopartículas (NTA)</v>
      </c>
      <c r="D192" s="44" t="str">
        <f>CONCATENATE(Table2026272829[[#This Row],[Current Translation]], " (",Table2026272829[[#This Row],[English]],")")</f>
        <v>Análisis de seguimiento de nanopartículas (NTA) (Nanoparticle Tracking Analysis (NTA))</v>
      </c>
    </row>
    <row r="193" spans="1:4" ht="28.5">
      <c r="A193" s="42" t="s">
        <v>3422</v>
      </c>
      <c r="B193" s="158" t="s">
        <v>1347</v>
      </c>
      <c r="C193" s="12" t="str">
        <f>VLOOKUP(Table2026272829[[#This Row],[English]],TranslationTable,3,FALSE)</f>
        <v>Analizador de tamaños de partículas de movilidad (SMPS)</v>
      </c>
      <c r="D193" s="44" t="str">
        <f>CONCATENATE(Table2026272829[[#This Row],[Current Translation]], " (",Table2026272829[[#This Row],[English]],")")</f>
        <v>Analizador de tamaños de partículas de movilidad (SMPS) (Scanning Mobility Particle Sizing (SMPS))</v>
      </c>
    </row>
    <row r="194" spans="1:4" ht="28.5">
      <c r="A194" s="42" t="s">
        <v>3422</v>
      </c>
      <c r="B194" s="158" t="s">
        <v>1378</v>
      </c>
      <c r="C194" s="12" t="str">
        <f>VLOOKUP(Table2026272829[[#This Row],[English]],TranslationTable,3,FALSE)</f>
        <v>Dispersión de rayos X de ángulo reducido (SAXS)</v>
      </c>
      <c r="D194" s="44" t="str">
        <f>CONCATENATE(Table2026272829[[#This Row],[Current Translation]], " (",Table2026272829[[#This Row],[English]],")")</f>
        <v>Dispersión de rayos X de ángulo reducido (SAXS) (Small-angle X-ray Scattering (SAXS))</v>
      </c>
    </row>
    <row r="195" spans="1:4" ht="28.5">
      <c r="A195" s="42" t="s">
        <v>3422</v>
      </c>
      <c r="B195" s="158" t="s">
        <v>443</v>
      </c>
      <c r="C195" s="12" t="str">
        <f>VLOOKUP(Table2026272829[[#This Row],[English]],TranslationTable,3,FALSE)</f>
        <v>Microscopía de fuerza atómica (AFM)</v>
      </c>
      <c r="D195" s="44" t="str">
        <f>CONCATENATE(Table2026272829[[#This Row],[Current Translation]], " (",Table2026272829[[#This Row],[English]],")")</f>
        <v>Microscopía de fuerza atómica (AFM) (Atomic Force Microscopy (AFM))</v>
      </c>
    </row>
    <row r="196" spans="1:4" ht="28.5">
      <c r="A196" s="42" t="s">
        <v>3422</v>
      </c>
      <c r="B196" s="158" t="s">
        <v>513</v>
      </c>
      <c r="C196" s="12" t="str">
        <f>VLOOKUP(Table2026272829[[#This Row],[English]],TranslationTable,3,FALSE)</f>
        <v>Analizador de tamaño de partícula por sedimentación centrífuga (CPS)</v>
      </c>
      <c r="D196" s="44" t="str">
        <f>CONCATENATE(Table2026272829[[#This Row],[Current Translation]], " (",Table2026272829[[#This Row],[English]],")")</f>
        <v>Analizador de tamaño de partícula por sedimentación centrífuga (CPS) (Centrifugal Photo Scattering (CPS))</v>
      </c>
    </row>
    <row r="197" spans="1:4">
      <c r="A197" s="42" t="s">
        <v>3422</v>
      </c>
      <c r="B197" s="158" t="s">
        <v>1094</v>
      </c>
      <c r="C197" s="12" t="str">
        <f>VLOOKUP(Table2026272829[[#This Row],[English]],TranslationTable,3,FALSE)</f>
        <v>Otro (entrada a continuación)</v>
      </c>
      <c r="D197" s="44" t="str">
        <f>CONCATENATE(Table2026272829[[#This Row],[Current Translation]], " (",Table2026272829[[#This Row],[English]],")")</f>
        <v>Otro (entrada a continuación) (Other (input below))</v>
      </c>
    </row>
    <row r="198" spans="1:4">
      <c r="A198" s="42" t="s">
        <v>3422</v>
      </c>
      <c r="B198" s="98" t="s">
        <v>3399</v>
      </c>
      <c r="C198" s="97" t="str">
        <f>VLOOKUP(Table2026272829[[#This Row],[English]],TranslationTable,3,FALSE)</f>
        <v>Seleccione de la lista</v>
      </c>
      <c r="D198" s="98" t="str">
        <f>Table2026272829[[#This Row],[Current Translation]]</f>
        <v>Seleccione de la lista</v>
      </c>
    </row>
    <row r="200" spans="1:4" ht="15">
      <c r="A200" s="43" t="s">
        <v>3423</v>
      </c>
    </row>
    <row r="201" spans="1:4" ht="15">
      <c r="A201" s="45" t="s">
        <v>3397</v>
      </c>
      <c r="B201" s="46" t="s">
        <v>246</v>
      </c>
      <c r="C201" s="47" t="s">
        <v>244</v>
      </c>
      <c r="D201" s="48" t="s">
        <v>3398</v>
      </c>
    </row>
    <row r="202" spans="1:4" ht="28.5">
      <c r="A202" s="42" t="s">
        <v>3424</v>
      </c>
      <c r="B202" s="158" t="s">
        <v>1073</v>
      </c>
      <c r="C202" s="12" t="str">
        <f>VLOOKUP(Table202627282930[[#This Row],[English]],TranslationTable,3,FALSE)</f>
        <v>Resonancia magnética nuclear (RMN)</v>
      </c>
      <c r="D202" s="44" t="str">
        <f>CONCATENATE(Table202627282930[[#This Row],[Current Translation]], " (",Table202627282930[[#This Row],[English]],")")</f>
        <v>Resonancia magnética nuclear (RMN) (Nuclear Magnetic Resonance (NMR))</v>
      </c>
    </row>
    <row r="203" spans="1:4">
      <c r="A203" s="42" t="s">
        <v>3424</v>
      </c>
      <c r="B203" s="158" t="s">
        <v>1627</v>
      </c>
      <c r="C203" s="12" t="str">
        <f>VLOOKUP(Table202627282930[[#This Row],[English]],TranslationTable,3,FALSE)</f>
        <v>Difracción de rayos X (DRX)</v>
      </c>
      <c r="D203" s="44" t="str">
        <f>CONCATENATE(Table202627282930[[#This Row],[Current Translation]], " (",Table202627282930[[#This Row],[English]],")")</f>
        <v>Difracción de rayos X (DRX) (X-ray Diffraction (XRD))</v>
      </c>
    </row>
    <row r="204" spans="1:4" ht="28.5">
      <c r="A204" s="42" t="s">
        <v>3424</v>
      </c>
      <c r="B204" s="158" t="s">
        <v>723</v>
      </c>
      <c r="C204" s="12" t="str">
        <f>VLOOKUP(Table202627282930[[#This Row],[English]],TranslationTable,3,FALSE)</f>
        <v>Espectroscopia infrarroja por transformada de Fourier (FTIR)</v>
      </c>
      <c r="D204" s="44" t="str">
        <f>CONCATENATE(Table202627282930[[#This Row],[Current Translation]], " (",Table202627282930[[#This Row],[English]],")")</f>
        <v>Espectroscopia infrarroja por transformada de Fourier (FTIR) (Fourier Transform Infrared Spectroscopy (FTIR))</v>
      </c>
    </row>
    <row r="205" spans="1:4">
      <c r="A205" s="42" t="s">
        <v>3424</v>
      </c>
      <c r="B205" s="158" t="s">
        <v>1302</v>
      </c>
      <c r="C205" s="12" t="str">
        <f>VLOOKUP(Table202627282930[[#This Row],[English]],TranslationTable,3,FALSE)</f>
        <v>Espectroscopia Raman</v>
      </c>
      <c r="D205" s="44" t="str">
        <f>CONCATENATE(Table202627282930[[#This Row],[Current Translation]], " (",Table202627282930[[#This Row],[English]],")")</f>
        <v>Espectroscopia Raman (Raman Spectroscopy)</v>
      </c>
    </row>
    <row r="206" spans="1:4" ht="28.5">
      <c r="A206" s="42" t="s">
        <v>3424</v>
      </c>
      <c r="B206" s="158" t="s">
        <v>849</v>
      </c>
      <c r="C206" s="12" t="str">
        <f>VLOOKUP(Table202627282930[[#This Row],[English]],TranslationTable,3,FALSE)</f>
        <v>Plasma acoplado inductivamente (ICP)</v>
      </c>
      <c r="D206" s="44" t="str">
        <f>CONCATENATE(Table202627282930[[#This Row],[Current Translation]], " (",Table202627282930[[#This Row],[English]],")")</f>
        <v>Plasma acoplado inductivamente (ICP) (Inductively Coupled Plasma (ICP))</v>
      </c>
    </row>
    <row r="207" spans="1:4">
      <c r="A207" s="42" t="s">
        <v>3424</v>
      </c>
      <c r="B207" s="158" t="s">
        <v>1094</v>
      </c>
      <c r="C207" s="12" t="str">
        <f>VLOOKUP(Table202627282930[[#This Row],[English]],TranslationTable,3,FALSE)</f>
        <v>Otro (entrada a continuación)</v>
      </c>
      <c r="D207" s="44" t="str">
        <f>CONCATENATE(Table202627282930[[#This Row],[Current Translation]], " (",Table202627282930[[#This Row],[English]],")")</f>
        <v>Otro (entrada a continuación) (Other (input below))</v>
      </c>
    </row>
    <row r="208" spans="1:4">
      <c r="A208" s="42" t="s">
        <v>3424</v>
      </c>
      <c r="B208" s="98" t="s">
        <v>3399</v>
      </c>
      <c r="C208" s="97" t="str">
        <f>VLOOKUP(Table202627282930[[#This Row],[English]],TranslationTable,3,FALSE)</f>
        <v>Seleccione de la lista</v>
      </c>
      <c r="D208" s="98" t="str">
        <f>Table202627282930[[#This Row],[Current Translation]]</f>
        <v>Seleccione de la lista</v>
      </c>
    </row>
    <row r="210" spans="1:4" ht="15">
      <c r="A210" s="43" t="s">
        <v>3425</v>
      </c>
    </row>
    <row r="211" spans="1:4" ht="15">
      <c r="A211" s="45" t="s">
        <v>3397</v>
      </c>
      <c r="B211" s="46" t="s">
        <v>246</v>
      </c>
      <c r="C211" s="47" t="s">
        <v>244</v>
      </c>
      <c r="D211" s="48" t="s">
        <v>3398</v>
      </c>
    </row>
    <row r="212" spans="1:4">
      <c r="A212" s="42" t="s">
        <v>3425</v>
      </c>
      <c r="B212" s="44" t="s">
        <v>1734</v>
      </c>
      <c r="C212" s="12" t="str">
        <f>VLOOKUP(Table2031[[#This Row],[English]],TranslationTable,3,FALSE)</f>
        <v>Datos del LCA de acuerdo con los requisitos de PPG</v>
      </c>
      <c r="D212" s="44" t="str">
        <f>CONCATENATE(Table2031[[#This Row],[Current Translation]], " (",Table2031[[#This Row],[English]],")")</f>
        <v>Datos del LCA de acuerdo con los requisitos de PPG (LCA data according to PPG requirements)</v>
      </c>
    </row>
    <row r="213" spans="1:4">
      <c r="A213" s="49" t="s">
        <v>3425</v>
      </c>
      <c r="B213" s="44" t="s">
        <v>1738</v>
      </c>
      <c r="C213" s="12" t="str">
        <f>VLOOKUP(Table2031[[#This Row],[English]],TranslationTable,3,FALSE)</f>
        <v>Datos del LCA pero no de acuerdo con los requisitos de PPG</v>
      </c>
      <c r="D213" s="44" t="str">
        <f>CONCATENATE(Table2031[[#This Row],[Current Translation]], " (",Table2031[[#This Row],[English]],")")</f>
        <v>Datos del LCA pero no de acuerdo con los requisitos de PPG (LCA data but not according to PPG requirements)</v>
      </c>
    </row>
    <row r="214" spans="1:4">
      <c r="A214" s="49" t="s">
        <v>3425</v>
      </c>
      <c r="B214" t="s">
        <v>1742</v>
      </c>
      <c r="C214" s="162" t="str">
        <f>VLOOKUP(Table2031[[#This Row],[English]],TranslationTable,3,FALSE)</f>
        <v>Únicamente datos de huella de carbono</v>
      </c>
      <c r="D214" s="44" t="str">
        <f>CONCATENATE(Table2031[[#This Row],[Current Translation]], " (",Table2031[[#This Row],[English]],")")</f>
        <v>Únicamente datos de huella de carbono (Carbon footprint data only)</v>
      </c>
    </row>
    <row r="215" spans="1:4" ht="28.5">
      <c r="A215" s="49" t="s">
        <v>3425</v>
      </c>
      <c r="B215" t="s">
        <v>1746</v>
      </c>
      <c r="C215" s="162" t="str">
        <f>VLOOKUP(Table2031[[#This Row],[English]],TranslationTable,3,FALSE)</f>
        <v>No se pueden proporcionar datos del LCA o huella de carbono para este producto</v>
      </c>
      <c r="D215" s="44" t="str">
        <f>CONCATENATE(Table2031[[#This Row],[Current Translation]], " (",Table2031[[#This Row],[English]],")")</f>
        <v>No se pueden proporcionar datos del LCA o huella de carbono para este producto (No LCA or carbon footprint data can be supplied for this product)</v>
      </c>
    </row>
    <row r="216" spans="1:4">
      <c r="A216" s="49" t="s">
        <v>3425</v>
      </c>
      <c r="B216" s="96" t="s">
        <v>3399</v>
      </c>
      <c r="C216" s="97" t="str">
        <f>VLOOKUP(Table2031[[#This Row],[English]],TranslationTable,3,FALSE)</f>
        <v>Seleccione de la lista</v>
      </c>
      <c r="D216" s="98" t="str">
        <f>Table2031[[#This Row],[Current Translation]]</f>
        <v>Seleccione de la lista</v>
      </c>
    </row>
    <row r="218" spans="1:4" ht="15">
      <c r="A218" s="43" t="s">
        <v>3426</v>
      </c>
    </row>
    <row r="219" spans="1:4" ht="15">
      <c r="A219" s="45" t="s">
        <v>3397</v>
      </c>
      <c r="B219" s="46" t="s">
        <v>246</v>
      </c>
      <c r="C219" s="47" t="s">
        <v>244</v>
      </c>
      <c r="D219" s="48" t="s">
        <v>3398</v>
      </c>
    </row>
    <row r="220" spans="1:4">
      <c r="A220" s="40" t="s">
        <v>3426</v>
      </c>
      <c r="B220" s="40" t="s">
        <v>1839</v>
      </c>
      <c r="C220" s="41" t="str">
        <f>VLOOKUP(Table203132[[#This Row],[English]],TranslationTable,3,FALSE)</f>
        <v>Sí, opción 1 a continuación</v>
      </c>
      <c r="D220" s="40" t="str">
        <f>CONCATENATE(Table203132[[#This Row],[Current Translation]], " (",Table203132[[#This Row],[English]],")")</f>
        <v>Sí, opción 1 a continuación (Yes, Option 1 below)</v>
      </c>
    </row>
    <row r="221" spans="1:4">
      <c r="A221" s="40" t="s">
        <v>3426</v>
      </c>
      <c r="B221" s="40" t="s">
        <v>1840</v>
      </c>
      <c r="C221" s="41" t="str">
        <f>VLOOKUP(Table203132[[#This Row],[English]],TranslationTable,3,FALSE)</f>
        <v>Sí, opción 2 a continuación</v>
      </c>
      <c r="D221" s="40" t="str">
        <f>CONCATENATE(Table203132[[#This Row],[Current Translation]], " (",Table203132[[#This Row],[English]],")")</f>
        <v>Sí, opción 2 a continuación (Yes, Option 2 below)</v>
      </c>
    </row>
    <row r="222" spans="1:4" ht="28.5">
      <c r="A222" s="40" t="s">
        <v>3426</v>
      </c>
      <c r="B222" s="40" t="s">
        <v>1746</v>
      </c>
      <c r="C222" s="306" t="str">
        <f>VLOOKUP(Table203132[[#This Row],[English]],TranslationTable,3,FALSE)</f>
        <v>No se pueden proporcionar datos del LCA o huella de carbono para este producto</v>
      </c>
      <c r="D222" s="40" t="str">
        <f>CONCATENATE(Table203132[[#This Row],[Current Translation]], " (",Table203132[[#This Row],[English]],")")</f>
        <v>No se pueden proporcionar datos del LCA o huella de carbono para este producto (No LCA or carbon footprint data can be supplied for this product)</v>
      </c>
    </row>
    <row r="223" spans="1:4">
      <c r="A223" s="40" t="s">
        <v>3426</v>
      </c>
      <c r="B223" s="156" t="s">
        <v>3399</v>
      </c>
      <c r="C223" s="307" t="str">
        <f>VLOOKUP(Table203132[[#This Row],[English]],TranslationTable,3,FALSE)</f>
        <v>Seleccione de la lista</v>
      </c>
      <c r="D223" s="40" t="str">
        <f>Table203132[[#This Row],[Current Translation]]</f>
        <v>Seleccione de la lista</v>
      </c>
    </row>
    <row r="225" spans="1:4" ht="15">
      <c r="A225" s="43" t="s">
        <v>3427</v>
      </c>
    </row>
    <row r="226" spans="1:4" ht="15">
      <c r="A226" s="231" t="s">
        <v>3397</v>
      </c>
      <c r="B226" s="232" t="s">
        <v>246</v>
      </c>
      <c r="C226" s="233" t="s">
        <v>244</v>
      </c>
      <c r="D226" s="234" t="s">
        <v>3398</v>
      </c>
    </row>
    <row r="227" spans="1:4" ht="28.5">
      <c r="A227" s="235" t="s">
        <v>3427</v>
      </c>
      <c r="B227" s="235" t="s">
        <v>3428</v>
      </c>
      <c r="C227" s="236" t="str">
        <f>VLOOKUP(Table20313233[[#This Row],[English]],TranslationTable,3,FALSE)</f>
        <v>Camión de menos de 16 toneladas métricas, norma de emisiones Euro 5</v>
      </c>
      <c r="D227" s="235" t="str">
        <f>CONCATENATE(Table20313233[[#This Row],[Current Translation]], " (",Table20313233[[#This Row],[English]],")")</f>
        <v>Camión de menos de 16 toneladas métricas, norma de emisiones Euro 5 (Less than 16 metric ton truck, Euro 5 emission standard)</v>
      </c>
    </row>
    <row r="228" spans="1:4" ht="28.5">
      <c r="A228" s="235" t="s">
        <v>3427</v>
      </c>
      <c r="B228" s="235" t="s">
        <v>3429</v>
      </c>
      <c r="C228" s="236" t="str">
        <f>VLOOKUP(Table20313233[[#This Row],[English]],TranslationTable,3,FALSE)</f>
        <v>Camión de 16a menos de 32 toneladas métricas, norma de emisiones Euro 5</v>
      </c>
      <c r="D228" s="235" t="str">
        <f>CONCATENATE(Table20313233[[#This Row],[Current Translation]], " (",Table20313233[[#This Row],[English]],")")</f>
        <v>Camión de 16a menos de 32 toneladas métricas, norma de emisiones Euro 5 (16 to less than 32 metric ton truck, Euro 5 emission standard)</v>
      </c>
    </row>
    <row r="229" spans="1:4" ht="28.5">
      <c r="A229" s="235" t="s">
        <v>3427</v>
      </c>
      <c r="B229" s="235" t="s">
        <v>3430</v>
      </c>
      <c r="C229" s="236" t="str">
        <f>VLOOKUP(Table20313233[[#This Row],[English]],TranslationTable,3,FALSE)</f>
        <v>Camión de más de 32 toneladas métricas, norma de emisiones Euro 5</v>
      </c>
      <c r="D229" s="235" t="str">
        <f>CONCATENATE(Table20313233[[#This Row],[Current Translation]], " (",Table20313233[[#This Row],[English]],")")</f>
        <v>Camión de más de 32 toneladas métricas, norma de emisiones Euro 5 (More than 32 metric ton truck, Euro 5 emission standard)</v>
      </c>
    </row>
    <row r="230" spans="1:4">
      <c r="A230" s="235" t="s">
        <v>3427</v>
      </c>
      <c r="B230" s="235" t="s">
        <v>3431</v>
      </c>
      <c r="C230" s="236" t="str">
        <f>VLOOKUP(Table20313233[[#This Row],[English]],TranslationTable,3,FALSE)</f>
        <v>Ferrocarril</v>
      </c>
      <c r="D230" s="235" t="str">
        <f>CONCATENATE(Table20313233[[#This Row],[Current Translation]], " (",Table20313233[[#This Row],[English]],")")</f>
        <v>Ferrocarril (Rail)</v>
      </c>
    </row>
    <row r="231" spans="1:4">
      <c r="A231" s="235" t="s">
        <v>3427</v>
      </c>
      <c r="B231" s="235" t="s">
        <v>3432</v>
      </c>
      <c r="C231" s="236" t="str">
        <f>VLOOKUP(Table20313233[[#This Row],[English]],TranslationTable,3,FALSE)</f>
        <v>Aire</v>
      </c>
      <c r="D231" s="235" t="str">
        <f>CONCATENATE(Table20313233[[#This Row],[Current Translation]], " (",Table20313233[[#This Row],[English]],")")</f>
        <v>Aire (Air)</v>
      </c>
    </row>
    <row r="232" spans="1:4">
      <c r="A232" s="235" t="s">
        <v>3427</v>
      </c>
      <c r="B232" s="235" t="s">
        <v>3433</v>
      </c>
      <c r="C232" s="236" t="str">
        <f>VLOOKUP(Table20313233[[#This Row],[English]],TranslationTable,3,FALSE)</f>
        <v>Contenedor marítimo</v>
      </c>
      <c r="D232" s="235" t="str">
        <f>CONCATENATE(Table20313233[[#This Row],[Current Translation]], " (",Table20313233[[#This Row],[English]],")")</f>
        <v>Contenedor marítimo (Ocean container)</v>
      </c>
    </row>
    <row r="233" spans="1:4">
      <c r="A233" s="235" t="s">
        <v>3427</v>
      </c>
      <c r="B233" s="237" t="s">
        <v>3399</v>
      </c>
      <c r="C233" s="236" t="str">
        <f>VLOOKUP(Table20313233[[#This Row],[English]],TranslationTable,3,FALSE)</f>
        <v>Seleccione de la lista</v>
      </c>
      <c r="D233" s="235" t="str">
        <f>Table20313233[[#This Row],[Current Translation]]</f>
        <v>Seleccione de la lista</v>
      </c>
    </row>
    <row r="235" spans="1:4" ht="15">
      <c r="A235" s="43" t="s">
        <v>3773</v>
      </c>
    </row>
    <row r="236" spans="1:4" ht="15">
      <c r="A236" s="231" t="s">
        <v>3397</v>
      </c>
      <c r="B236" s="232" t="s">
        <v>246</v>
      </c>
      <c r="C236" s="233" t="s">
        <v>244</v>
      </c>
      <c r="D236" s="234" t="s">
        <v>3398</v>
      </c>
    </row>
    <row r="237" spans="1:4">
      <c r="A237" s="235" t="s">
        <v>3773</v>
      </c>
      <c r="B237" s="235" t="s">
        <v>3774</v>
      </c>
      <c r="C237" s="236" t="str">
        <f>VLOOKUP(Table2031323335[[#This Row],[English]],TranslationTable,3,FALSE)</f>
        <v>Aerospace</v>
      </c>
      <c r="D237" s="235" t="str">
        <f>CONCATENATE(Table2031323335[[#This Row],[Current Translation]], " (",Table2031323335[[#This Row],[English]],")")</f>
        <v>Aerospace (Aerospace)</v>
      </c>
    </row>
    <row r="238" spans="1:4">
      <c r="A238" s="235" t="s">
        <v>3773</v>
      </c>
      <c r="B238" s="235" t="s">
        <v>3775</v>
      </c>
      <c r="C238" s="236" t="str">
        <f>VLOOKUP(Table2031323335[[#This Row],[English]],TranslationTable,3,FALSE)</f>
        <v>Architectural Finishes</v>
      </c>
      <c r="D238" s="235" t="str">
        <f>CONCATENATE(Table2031323335[[#This Row],[Current Translation]], " (",Table2031323335[[#This Row],[English]],")")</f>
        <v>Architectural Finishes (Architectural Finishes)</v>
      </c>
    </row>
    <row r="239" spans="1:4">
      <c r="A239" s="235" t="s">
        <v>3773</v>
      </c>
      <c r="B239" s="235" t="s">
        <v>3776</v>
      </c>
      <c r="C239" s="236" t="str">
        <f>VLOOKUP(Table2031323335[[#This Row],[English]],TranslationTable,3,FALSE)</f>
        <v>Automotive OEM Coatings</v>
      </c>
      <c r="D239" s="235" t="str">
        <f>CONCATENATE(Table2031323335[[#This Row],[Current Translation]], " (",Table2031323335[[#This Row],[English]],")")</f>
        <v>Automotive OEM Coatings (Automotive OEM Coatings)</v>
      </c>
    </row>
    <row r="240" spans="1:4">
      <c r="A240" s="235" t="s">
        <v>3773</v>
      </c>
      <c r="B240" s="235" t="s">
        <v>3777</v>
      </c>
      <c r="C240" s="236" t="str">
        <f>VLOOKUP(Table2031323335[[#This Row],[English]],TranslationTable,3,FALSE)</f>
        <v>Automotive Refinish</v>
      </c>
      <c r="D240" s="235" t="str">
        <f>CONCATENATE(Table2031323335[[#This Row],[Current Translation]], " (",Table2031323335[[#This Row],[English]],")")</f>
        <v>Automotive Refinish (Automotive Refinish)</v>
      </c>
    </row>
    <row r="241" spans="1:9">
      <c r="A241" s="235" t="s">
        <v>3773</v>
      </c>
      <c r="B241" s="235" t="s">
        <v>3778</v>
      </c>
      <c r="C241" s="236" t="str">
        <f>VLOOKUP(Table2031323335[[#This Row],[English]],TranslationTable,3,FALSE)</f>
        <v>Discovery</v>
      </c>
      <c r="D241" s="235" t="str">
        <f>CONCATENATE(Table2031323335[[#This Row],[Current Translation]], " (",Table2031323335[[#This Row],[English]],")")</f>
        <v>Discovery (Discovery)</v>
      </c>
    </row>
    <row r="242" spans="1:9">
      <c r="A242" s="235" t="s">
        <v>3773</v>
      </c>
      <c r="B242" s="235" t="s">
        <v>3779</v>
      </c>
      <c r="C242" s="236" t="str">
        <f>VLOOKUP(Table2031323335[[#This Row],[English]],TranslationTable,3,FALSE)</f>
        <v>DYE</v>
      </c>
      <c r="D242" s="235" t="str">
        <f>CONCATENATE(Table2031323335[[#This Row],[Current Translation]], " (",Table2031323335[[#This Row],[English]],")")</f>
        <v>DYE (DYE)</v>
      </c>
    </row>
    <row r="243" spans="1:9">
      <c r="A243" s="235" t="s">
        <v>3773</v>
      </c>
      <c r="B243" s="235" t="s">
        <v>3780</v>
      </c>
      <c r="C243" s="236" t="str">
        <f>VLOOKUP(Table2031323335[[#This Row],[English]],TranslationTable,3,FALSE)</f>
        <v>Filtration Products</v>
      </c>
      <c r="D243" s="235" t="str">
        <f>CONCATENATE(Table2031323335[[#This Row],[Current Translation]], " (",Table2031323335[[#This Row],[English]],")")</f>
        <v>Filtration Products (Filtration Products)</v>
      </c>
    </row>
    <row r="244" spans="1:9">
      <c r="A244" s="235" t="s">
        <v>3773</v>
      </c>
      <c r="B244" s="235" t="s">
        <v>3781</v>
      </c>
      <c r="C244" s="236" t="str">
        <f>VLOOKUP(Table2031323335[[#This Row],[English]],TranslationTable,3,FALSE)</f>
        <v>OLED</v>
      </c>
      <c r="D244" s="235" t="str">
        <f>CONCATENATE(Table2031323335[[#This Row],[Current Translation]], " (",Table2031323335[[#This Row],[English]],")")</f>
        <v>OLED (OLED)</v>
      </c>
    </row>
    <row r="245" spans="1:9">
      <c r="A245" s="235" t="s">
        <v>3773</v>
      </c>
      <c r="B245" s="235" t="s">
        <v>3782</v>
      </c>
      <c r="C245" s="236" t="str">
        <f>VLOOKUP(Table2031323335[[#This Row],[English]],TranslationTable,3,FALSE)</f>
        <v>OMC</v>
      </c>
      <c r="D245" s="235" t="str">
        <f>CONCATENATE(Table2031323335[[#This Row],[Current Translation]], " (",Table2031323335[[#This Row],[English]],")")</f>
        <v>OMC (OMC)</v>
      </c>
      <c r="G245" t="s">
        <v>3790</v>
      </c>
    </row>
    <row r="246" spans="1:9">
      <c r="A246" s="235" t="s">
        <v>3773</v>
      </c>
      <c r="B246" s="235" t="s">
        <v>3783</v>
      </c>
      <c r="C246" s="236" t="str">
        <f>VLOOKUP(Table2031323335[[#This Row],[English]],TranslationTable,3,FALSE)</f>
        <v>Packaging Coatings</v>
      </c>
      <c r="D246" s="235" t="str">
        <f>CONCATENATE(Table2031323335[[#This Row],[Current Translation]], " (",Table2031323335[[#This Row],[English]],")")</f>
        <v>Packaging Coatings (Packaging Coatings)</v>
      </c>
      <c r="G246" t="s">
        <v>3791</v>
      </c>
    </row>
    <row r="247" spans="1:9">
      <c r="A247" s="235" t="s">
        <v>3773</v>
      </c>
      <c r="B247" s="235" t="s">
        <v>3784</v>
      </c>
      <c r="C247" s="236" t="str">
        <f>VLOOKUP(Table2031323335[[#This Row],[English]],TranslationTable,3,FALSE)</f>
        <v>Protective and Marine Coatings</v>
      </c>
      <c r="D247" s="235" t="str">
        <f>CONCATENATE(Table2031323335[[#This Row],[Current Translation]], " (",Table2031323335[[#This Row],[English]],")")</f>
        <v>Protective and Marine Coatings (Protective and Marine Coatings)</v>
      </c>
      <c r="G247" t="s">
        <v>3792</v>
      </c>
    </row>
    <row r="248" spans="1:9">
      <c r="A248" s="235" t="s">
        <v>3773</v>
      </c>
      <c r="B248" s="235" t="s">
        <v>3785</v>
      </c>
      <c r="C248" s="236" t="str">
        <f>VLOOKUP(Table2031323335[[#This Row],[English]],TranslationTable,3,FALSE)</f>
        <v>Silicas</v>
      </c>
      <c r="D248" s="235" t="str">
        <f>CONCATENATE(Table2031323335[[#This Row],[Current Translation]], " (",Table2031323335[[#This Row],[English]],")")</f>
        <v>Silicas (Silicas)</v>
      </c>
      <c r="G248" t="s">
        <v>3793</v>
      </c>
    </row>
    <row r="249" spans="1:9">
      <c r="A249" s="235" t="s">
        <v>3773</v>
      </c>
      <c r="B249" s="235" t="s">
        <v>3786</v>
      </c>
      <c r="C249" s="236" t="str">
        <f>VLOOKUP(Table2031323335[[#This Row],[English]],TranslationTable,3,FALSE)</f>
        <v>Teslin</v>
      </c>
      <c r="D249" s="235" t="str">
        <f>CONCATENATE(Table2031323335[[#This Row],[Current Translation]], " (",Table2031323335[[#This Row],[English]],")")</f>
        <v>Teslin (Teslin)</v>
      </c>
      <c r="G249" t="s">
        <v>3794</v>
      </c>
    </row>
    <row r="250" spans="1:9">
      <c r="A250" s="235" t="s">
        <v>3773</v>
      </c>
      <c r="B250" s="235" t="s">
        <v>3787</v>
      </c>
      <c r="C250" s="236" t="str">
        <f>VLOOKUP(Table2031323335[[#This Row],[English]],TranslationTable,3,FALSE)</f>
        <v>T-PPG</v>
      </c>
      <c r="D250" s="235" t="str">
        <f>CONCATENATE(Table2031323335[[#This Row],[Current Translation]], " (",Table2031323335[[#This Row],[English]],")")</f>
        <v>T-PPG (T-PPG)</v>
      </c>
    </row>
    <row r="251" spans="1:9">
      <c r="A251" s="235" t="s">
        <v>3773</v>
      </c>
      <c r="B251" s="235" t="s">
        <v>3788</v>
      </c>
      <c r="C251" s="236" t="str">
        <f>VLOOKUP(Table2031323335[[#This Row],[English]],TranslationTable,3,FALSE)</f>
        <v>Traffic Solutions</v>
      </c>
      <c r="D251" s="235" t="str">
        <f>CONCATENATE(Table2031323335[[#This Row],[Current Translation]], " (",Table2031323335[[#This Row],[English]],")")</f>
        <v>Traffic Solutions (Traffic Solutions)</v>
      </c>
    </row>
    <row r="252" spans="1:9">
      <c r="A252" s="235" t="s">
        <v>3773</v>
      </c>
      <c r="B252" s="235" t="s">
        <v>3789</v>
      </c>
      <c r="C252" s="236" t="str">
        <f>VLOOKUP(Table2031323335[[#This Row],[English]],TranslationTable,3,FALSE)</f>
        <v>TrueFinish</v>
      </c>
      <c r="D252" s="235" t="str">
        <f>CONCATENATE(Table2031323335[[#This Row],[Current Translation]], " (",Table2031323335[[#This Row],[English]],")")</f>
        <v>TrueFinish (TrueFinish)</v>
      </c>
    </row>
    <row r="253" spans="1:9">
      <c r="A253" s="235" t="s">
        <v>3773</v>
      </c>
      <c r="B253" s="237" t="s">
        <v>3399</v>
      </c>
      <c r="C253" s="236" t="str">
        <f>VLOOKUP(Table2031323335[[#This Row],[English]],TranslationTable,3,FALSE)</f>
        <v>Seleccione de la lista</v>
      </c>
      <c r="D253" s="235" t="str">
        <f>Table2031323335[[#This Row],[Current Translation]]</f>
        <v>Seleccione de la lista</v>
      </c>
    </row>
    <row r="255" spans="1:9" ht="15">
      <c r="A255" s="43" t="s">
        <v>3795</v>
      </c>
    </row>
    <row r="256" spans="1:9" ht="15">
      <c r="A256" s="231" t="s">
        <v>3397</v>
      </c>
      <c r="B256" s="232" t="s">
        <v>246</v>
      </c>
      <c r="C256" s="233" t="s">
        <v>244</v>
      </c>
      <c r="D256" s="234" t="s">
        <v>3398</v>
      </c>
      <c r="E256" s="324" t="s">
        <v>3796</v>
      </c>
      <c r="F256" s="324" t="s">
        <v>3797</v>
      </c>
      <c r="G256" s="324" t="s">
        <v>3799</v>
      </c>
      <c r="H256" s="323" t="s">
        <v>3802</v>
      </c>
      <c r="I256" s="323" t="s">
        <v>3806</v>
      </c>
    </row>
    <row r="257" spans="1:9">
      <c r="A257" s="235" t="s">
        <v>3795</v>
      </c>
      <c r="B257" s="235" t="s">
        <v>3790</v>
      </c>
      <c r="C257" s="236" t="str">
        <f>VLOOKUP(Table203132333536[[#This Row],[English]],TranslationTable,3,FALSE)</f>
        <v>Productos químicos terminados comprados con marca PPG</v>
      </c>
      <c r="D257" s="235" t="str">
        <f>CONCATENATE(Table203132333536[[#This Row],[Current Translation]], " (",Table203132333536[[#This Row],[English]],")")</f>
        <v>Productos químicos terminados comprados con marca PPG (PPG Branded Chemical Purchased Finished Goods)</v>
      </c>
      <c r="E257" t="str">
        <f>Table203132333536[[#This Row],[English]]</f>
        <v>PPG Branded Chemical Purchased Finished Goods</v>
      </c>
      <c r="F257">
        <v>1</v>
      </c>
      <c r="G257" t="s">
        <v>3798</v>
      </c>
    </row>
    <row r="258" spans="1:9" ht="28.5">
      <c r="A258" s="235" t="s">
        <v>3795</v>
      </c>
      <c r="B258" s="235" t="s">
        <v>3791</v>
      </c>
      <c r="C258" s="236" t="str">
        <f>VLOOKUP(Table203132333536[[#This Row],[English]],TranslationTable,3,FALSE)</f>
        <v>Productos químicos terminados comprados que no son de la marca PPG que cumplen los criterios del RMIR</v>
      </c>
      <c r="D258" s="235" t="str">
        <f>CONCATENATE(Table203132333536[[#This Row],[Current Translation]], " (",Table203132333536[[#This Row],[English]],")")</f>
        <v>Productos químicos terminados comprados que no son de la marca PPG que cumplen los criterios del RMIR (Non-PPG Branded Chemical Purchased Finished Goods that meet RMIR criteria)</v>
      </c>
      <c r="E258" t="str">
        <f>Table203132333536[[#This Row],[English]]</f>
        <v>Non-PPG Branded Chemical Purchased Finished Goods that meet RMIR criteria</v>
      </c>
      <c r="F258">
        <v>1</v>
      </c>
      <c r="G258" t="s">
        <v>3798</v>
      </c>
    </row>
    <row r="259" spans="1:9" ht="28.5">
      <c r="A259" s="235" t="s">
        <v>3795</v>
      </c>
      <c r="B259" s="235" t="s">
        <v>3792</v>
      </c>
      <c r="C259" s="236" t="str">
        <f>VLOOKUP(Table203132333536[[#This Row],[English]],TranslationTable,3,FALSE)</f>
        <v>Productos químicos terminados comprados que no son de la marca PPG y que no cumplen los criterios del RMIR</v>
      </c>
      <c r="D259" s="235" t="str">
        <f>CONCATENATE(Table203132333536[[#This Row],[Current Translation]], " (",Table203132333536[[#This Row],[English]],")")</f>
        <v>Productos químicos terminados comprados que no son de la marca PPG y que no cumplen los criterios del RMIR (Non-PPG Branded Chemical Purchased Finished Goods that do not meet RMIR criteria)</v>
      </c>
      <c r="E259" t="str">
        <f>Table203132333536[[#This Row],[English]]</f>
        <v>Non-PPG Branded Chemical Purchased Finished Goods that do not meet RMIR criteria</v>
      </c>
      <c r="F259">
        <v>2</v>
      </c>
      <c r="G259" t="s">
        <v>3800</v>
      </c>
      <c r="H259" t="s">
        <v>3803</v>
      </c>
      <c r="I259" t="s">
        <v>3805</v>
      </c>
    </row>
    <row r="260" spans="1:9" ht="28.5">
      <c r="A260" s="235" t="s">
        <v>3795</v>
      </c>
      <c r="B260" s="235" t="s">
        <v>3793</v>
      </c>
      <c r="C260" s="236" t="str">
        <f>VLOOKUP(Table203132333536[[#This Row],[English]],TranslationTable,3,FALSE)</f>
        <v>Artículos varios terminados comprados que no liberan sustancias químicas de manera intencional</v>
      </c>
      <c r="D260" s="235" t="str">
        <f>CONCATENATE(Table203132333536[[#This Row],[Current Translation]], " (",Table203132333536[[#This Row],[English]],")")</f>
        <v>Artículos varios terminados comprados que no liberan sustancias químicas de manera intencional (Sundry Purchased Finished Goods that do not intentionally release chemicals)</v>
      </c>
      <c r="E260" t="str">
        <f>Table203132333536[[#This Row],[English]]</f>
        <v>Sundry Purchased Finished Goods that do not intentionally release chemicals</v>
      </c>
      <c r="F260">
        <v>3</v>
      </c>
      <c r="G260" t="s">
        <v>3800</v>
      </c>
      <c r="H260" t="s">
        <v>3804</v>
      </c>
      <c r="I260" t="s">
        <v>3807</v>
      </c>
    </row>
    <row r="261" spans="1:9" ht="28.5">
      <c r="A261" s="235" t="s">
        <v>3795</v>
      </c>
      <c r="B261" s="235" t="s">
        <v>3794</v>
      </c>
      <c r="C261" s="236" t="str">
        <f>VLOOKUP(Table203132333536[[#This Row],[English]],TranslationTable,3,FALSE)</f>
        <v>Artículos varios terminados comprados que liberan sustancias químicas de manera intencional</v>
      </c>
      <c r="D261" s="235" t="str">
        <f>CONCATENATE(Table203132333536[[#This Row],[Current Translation]], " (",Table203132333536[[#This Row],[English]],")")</f>
        <v>Artículos varios terminados comprados que liberan sustancias químicas de manera intencional (Sundry Purchased Finished Goods that do intentionally release chemicals)</v>
      </c>
      <c r="E261" t="str">
        <f>Table203132333536[[#This Row],[English]]</f>
        <v>Sundry Purchased Finished Goods that do intentionally release chemicals</v>
      </c>
      <c r="F261">
        <v>2</v>
      </c>
      <c r="G261" t="s">
        <v>3800</v>
      </c>
      <c r="H261" t="s">
        <v>3801</v>
      </c>
      <c r="I261" t="s">
        <v>3805</v>
      </c>
    </row>
    <row r="262" spans="1:9">
      <c r="A262" s="235" t="s">
        <v>3795</v>
      </c>
      <c r="B262" s="237" t="s">
        <v>3399</v>
      </c>
      <c r="C262" s="236" t="str">
        <f>VLOOKUP(Table203132333536[[#This Row],[English]],TranslationTable,3,FALSE)</f>
        <v>Seleccione de la lista</v>
      </c>
      <c r="D262" s="235" t="str">
        <f>Table203132333536[[#This Row],[Current Translation]]</f>
        <v>Seleccione de la lista</v>
      </c>
      <c r="E262" t="str">
        <f>Table203132333536[[#This Row],[English]]</f>
        <v>Select from List</v>
      </c>
      <c r="F262">
        <v>0</v>
      </c>
      <c r="G262" t="s">
        <v>5353</v>
      </c>
    </row>
    <row r="264" spans="1:9" ht="15">
      <c r="A264" s="43" t="s">
        <v>3808</v>
      </c>
    </row>
    <row r="265" spans="1:9" ht="15.75" thickBot="1">
      <c r="A265" s="333" t="s">
        <v>3397</v>
      </c>
      <c r="B265" s="334" t="s">
        <v>246</v>
      </c>
      <c r="C265" s="335" t="s">
        <v>244</v>
      </c>
      <c r="D265" s="336" t="s">
        <v>3398</v>
      </c>
    </row>
    <row r="266" spans="1:9" ht="15" thickTop="1">
      <c r="A266" s="331" t="s">
        <v>3808</v>
      </c>
      <c r="B266" s="235" t="s">
        <v>3810</v>
      </c>
      <c r="C266" s="236" t="e">
        <f>VLOOKUP(Table2031323335[[#This Row],[English]],TranslationTable,3,FALSE)</f>
        <v>#VALUE!</v>
      </c>
      <c r="D266" s="332" t="e">
        <f>CONCATENATE(Table2031323335[[#This Row],[Current Translation]], " (",Table2031323335[[#This Row],[English]],")")</f>
        <v>#VALUE!</v>
      </c>
    </row>
    <row r="267" spans="1:9">
      <c r="A267" s="331" t="s">
        <v>3808</v>
      </c>
      <c r="B267" s="235" t="s">
        <v>3811</v>
      </c>
      <c r="C267" s="236" t="e">
        <f>VLOOKUP(Table2031323335[[#This Row],[English]],TranslationTable,3,FALSE)</f>
        <v>#VALUE!</v>
      </c>
      <c r="D267" s="332" t="e">
        <f>CONCATENATE(Table2031323335[[#This Row],[Current Translation]], " (",Table2031323335[[#This Row],[English]],")")</f>
        <v>#VALUE!</v>
      </c>
    </row>
    <row r="268" spans="1:9">
      <c r="A268" s="331" t="s">
        <v>3808</v>
      </c>
      <c r="B268" s="235" t="s">
        <v>3809</v>
      </c>
      <c r="C268" s="236" t="e">
        <f>VLOOKUP(Table2031323335[[#This Row],[English]],TranslationTable,3,FALSE)</f>
        <v>#VALUE!</v>
      </c>
      <c r="D268" s="332" t="e">
        <f>CONCATENATE(Table2031323335[[#This Row],[Current Translation]], " (",Table2031323335[[#This Row],[English]],")")</f>
        <v>#VALUE!</v>
      </c>
    </row>
    <row r="269" spans="1:9">
      <c r="A269" s="337" t="s">
        <v>3808</v>
      </c>
      <c r="B269" s="338" t="s">
        <v>3399</v>
      </c>
      <c r="C269" s="339" t="e">
        <f>VLOOKUP(Table2031323335[[#This Row],[English]],TranslationTable,3,FALSE)</f>
        <v>#VALUE!</v>
      </c>
      <c r="D269" s="340" t="e">
        <f>CONCATENATE(Table2031323335[[#This Row],[Current Translation]], " (",Table2031323335[[#This Row],[English]],")")</f>
        <v>#VALUE!</v>
      </c>
    </row>
    <row r="271" spans="1:9" ht="15">
      <c r="A271" s="50" t="s">
        <v>5374</v>
      </c>
    </row>
    <row r="272" spans="1:9" ht="15.75" thickBot="1">
      <c r="A272" s="334" t="s">
        <v>3397</v>
      </c>
      <c r="B272" s="334" t="s">
        <v>246</v>
      </c>
      <c r="C272" s="335" t="s">
        <v>244</v>
      </c>
      <c r="D272" s="341" t="s">
        <v>3398</v>
      </c>
    </row>
    <row r="273" spans="1:4" ht="15" thickTop="1">
      <c r="A273" t="s">
        <v>5374</v>
      </c>
      <c r="B273" t="s">
        <v>5375</v>
      </c>
      <c r="C273" t="str">
        <f>VLOOKUP(Table38[[#This Row],[English]],TranslationTable,3,FALSE)</f>
        <v xml:space="preserve">Copolímeros de estireno-butadieno </v>
      </c>
      <c r="D273" t="str">
        <f>CONCATENATE(Table38[[#This Row],[Current Translation]], " (",Table38[[#This Row],[English]],")")</f>
        <v>Copolímeros de estireno-butadieno  (Styrene-butadiene copolymers )</v>
      </c>
    </row>
    <row r="274" spans="1:4">
      <c r="A274" t="s">
        <v>5374</v>
      </c>
      <c r="B274" t="s">
        <v>5376</v>
      </c>
      <c r="C274" t="str">
        <f>VLOOKUP(Table38[[#This Row],[English]],TranslationTable,3,FALSE)</f>
        <v xml:space="preserve">Copolímeros de estireno-acrilato </v>
      </c>
      <c r="D274" t="str">
        <f>CONCATENATE(Table38[[#This Row],[Current Translation]], " (",Table38[[#This Row],[English]],")")</f>
        <v>Copolímeros de estireno-acrilato  (Styrene-acrylate copolymers )</v>
      </c>
    </row>
    <row r="275" spans="1:4">
      <c r="A275" t="s">
        <v>5374</v>
      </c>
      <c r="B275" t="s">
        <v>5377</v>
      </c>
      <c r="C275" t="str">
        <f>VLOOKUP(Table38[[#This Row],[English]],TranslationTable,3,FALSE)</f>
        <v>Copolímeros de acrilato</v>
      </c>
      <c r="D275" t="str">
        <f>CONCATENATE(Table38[[#This Row],[Current Translation]], " (",Table38[[#This Row],[English]],")")</f>
        <v>Copolímeros de acrilato (Acrylate (co)-polymers)</v>
      </c>
    </row>
    <row r="276" spans="1:4">
      <c r="A276" t="s">
        <v>5374</v>
      </c>
      <c r="B276" t="s">
        <v>5378</v>
      </c>
      <c r="C276" t="str">
        <f>VLOOKUP(Table38[[#This Row],[English]],TranslationTable,3,FALSE)</f>
        <v>Copolímeros de poliamida y poliuretano</v>
      </c>
      <c r="D276" t="str">
        <f>CONCATENATE(Table38[[#This Row],[Current Translation]], " (",Table38[[#This Row],[English]],")")</f>
        <v>Copolímeros de poliamida y poliuretano (Polyamide and polyurethane copolymers)</v>
      </c>
    </row>
    <row r="277" spans="1:4">
      <c r="A277" t="s">
        <v>5374</v>
      </c>
      <c r="B277" t="s">
        <v>5379</v>
      </c>
      <c r="C277" t="str">
        <f>VLOOKUP(Table38[[#This Row],[English]],TranslationTable,3,FALSE)</f>
        <v xml:space="preserve">Alquidales
</v>
      </c>
      <c r="D277" t="str">
        <f>CONCATENATE(Table38[[#This Row],[Current Translation]], " (",Table38[[#This Row],[English]],")")</f>
        <v>Alquidales
 (Alkydes)</v>
      </c>
    </row>
    <row r="278" spans="1:4">
      <c r="A278" t="s">
        <v>5374</v>
      </c>
      <c r="B278" t="s">
        <v>5380</v>
      </c>
      <c r="C278" t="str">
        <f>VLOOKUP(Table38[[#This Row],[English]],TranslationTable,3,FALSE)</f>
        <v>Copolímeros de policetona</v>
      </c>
      <c r="D278" t="str">
        <f>CONCATENATE(Table38[[#This Row],[Current Translation]], " (",Table38[[#This Row],[English]],")")</f>
        <v>Copolímeros de policetona (Polyketone copolymers)</v>
      </c>
    </row>
    <row r="279" spans="1:4">
      <c r="A279" t="s">
        <v>5374</v>
      </c>
      <c r="B279" t="s">
        <v>5381</v>
      </c>
      <c r="C279" t="str">
        <f>VLOOKUP(Table38[[#This Row],[English]],TranslationTable,3,FALSE)</f>
        <v>Copolímeros poliolefínicos</v>
      </c>
      <c r="D279" t="str">
        <f>CONCATENATE(Table38[[#This Row],[Current Translation]], " (",Table38[[#This Row],[English]],")")</f>
        <v>Copolímeros poliolefínicos (Polyolefinic copolymers)</v>
      </c>
    </row>
    <row r="280" spans="1:4">
      <c r="A280" t="s">
        <v>5374</v>
      </c>
      <c r="B280" t="s">
        <v>5392</v>
      </c>
      <c r="C280" t="str">
        <f>VLOOKUP(Table38[[#This Row],[English]],TranslationTable,3,FALSE)</f>
        <v>Copolímeros epóxicos</v>
      </c>
      <c r="D280" t="str">
        <f>CONCATENATE(Table38[[#This Row],[Current Translation]], " (",Table38[[#This Row],[English]],")")</f>
        <v>Copolímeros epóxicos (Epoxy copolymers)</v>
      </c>
    </row>
    <row r="281" spans="1:4">
      <c r="A281" t="s">
        <v>5374</v>
      </c>
      <c r="B281" t="s">
        <v>5382</v>
      </c>
      <c r="C281" t="str">
        <f>VLOOKUP(Table38[[#This Row],[English]],TranslationTable,3,FALSE)</f>
        <v>Copolímeros de poliéter y poliéter amina</v>
      </c>
      <c r="D281" t="str">
        <f>CONCATENATE(Table38[[#This Row],[Current Translation]], " (",Table38[[#This Row],[English]],")")</f>
        <v>Copolímeros de poliéter y poliéter amina (Polyethers and polyether amine copolymers)</v>
      </c>
    </row>
    <row r="282" spans="1:4">
      <c r="A282" t="s">
        <v>5374</v>
      </c>
      <c r="B282" t="s">
        <v>3809</v>
      </c>
      <c r="C282" t="str">
        <f>VLOOKUP(Table38[[#This Row],[English]],TranslationTable,3,FALSE)</f>
        <v>Otros (especifique a continuación)</v>
      </c>
      <c r="D282" t="str">
        <f>CONCATENATE(Table38[[#This Row],[Current Translation]], " (",Table38[[#This Row],[English]],")")</f>
        <v>Otros (especifique a continuación) (Other (Specify below))</v>
      </c>
    </row>
    <row r="283" spans="1:4">
      <c r="A283" t="s">
        <v>5374</v>
      </c>
      <c r="B283" t="s">
        <v>3399</v>
      </c>
      <c r="C283" t="str">
        <f>VLOOKUP(Table38[[#This Row],[English]],TranslationTable,3,FALSE)</f>
        <v>Seleccione de la lista</v>
      </c>
      <c r="D283" t="str">
        <f>Table38[[#This Row],[Current Translation]]</f>
        <v>Seleccione de la lista</v>
      </c>
    </row>
  </sheetData>
  <mergeCells count="2">
    <mergeCell ref="A2:D2"/>
    <mergeCell ref="A3:D3"/>
  </mergeCells>
  <phoneticPr fontId="114" type="noConversion"/>
  <pageMargins left="0.7" right="0.7" top="0.75" bottom="0.75" header="0.3" footer="0.3"/>
  <pageSetup orientation="portrait" horizontalDpi="1200" verticalDpi="1200" r:id="rId1"/>
  <tableParts count="2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X1218"/>
  <sheetViews>
    <sheetView workbookViewId="0">
      <selection activeCell="H15" sqref="H15:S16"/>
    </sheetView>
  </sheetViews>
  <sheetFormatPr defaultColWidth="4.625" defaultRowHeight="14.25"/>
  <cols>
    <col min="1" max="2" width="4.625" style="62" customWidth="1"/>
    <col min="3" max="6" width="4.625" style="62"/>
    <col min="7" max="7" width="11.625" style="62" customWidth="1"/>
    <col min="8" max="8" width="4.625" style="62" customWidth="1"/>
    <col min="9" max="11" width="4.625" style="62"/>
    <col min="12" max="14" width="4.625" style="62" customWidth="1"/>
    <col min="15" max="16384" width="4.625" style="62"/>
  </cols>
  <sheetData>
    <row r="1" spans="1:21" ht="6.95" customHeight="1">
      <c r="A1" s="246"/>
      <c r="B1" s="246"/>
      <c r="C1" s="246"/>
      <c r="D1" s="246"/>
      <c r="E1" s="246"/>
      <c r="F1" s="246"/>
      <c r="G1" s="246"/>
      <c r="H1" s="246"/>
      <c r="I1" s="246"/>
      <c r="J1" s="246"/>
      <c r="K1" s="246"/>
      <c r="L1" s="246"/>
      <c r="M1" s="246"/>
      <c r="N1" s="246"/>
      <c r="O1" s="246"/>
      <c r="P1" s="246"/>
      <c r="Q1" s="246"/>
      <c r="R1" s="4"/>
      <c r="S1" s="4"/>
      <c r="T1" s="4"/>
    </row>
    <row r="2" spans="1:21" ht="34.5" customHeight="1">
      <c r="A2" s="396" t="str">
        <f>VLOOKUP(A3,TranslationTable,3,FALSE)</f>
        <v>Parte A: información del fabricante, distribuidor y del contacto</v>
      </c>
      <c r="B2" s="396"/>
      <c r="C2" s="396"/>
      <c r="D2" s="396"/>
      <c r="E2" s="396"/>
      <c r="F2" s="396"/>
      <c r="G2" s="396"/>
      <c r="H2" s="396"/>
      <c r="I2" s="396"/>
      <c r="J2" s="396"/>
      <c r="K2" s="396"/>
      <c r="L2" s="396"/>
      <c r="M2" s="396"/>
      <c r="N2" s="266"/>
      <c r="O2" s="266"/>
      <c r="P2" s="262"/>
      <c r="Q2" s="262"/>
      <c r="R2" s="151"/>
      <c r="S2" s="151"/>
      <c r="T2" s="151"/>
    </row>
    <row r="3" spans="1:21" ht="15.95" customHeight="1">
      <c r="A3" s="398" t="s">
        <v>14</v>
      </c>
      <c r="B3" s="398"/>
      <c r="C3" s="398"/>
      <c r="D3" s="398"/>
      <c r="E3" s="398"/>
      <c r="F3" s="398"/>
      <c r="G3" s="398"/>
      <c r="H3" s="398"/>
      <c r="I3" s="398"/>
      <c r="J3" s="398"/>
      <c r="K3" s="398"/>
      <c r="L3" s="398"/>
      <c r="M3" s="398"/>
      <c r="N3" s="398"/>
      <c r="O3" s="398"/>
      <c r="P3" s="398"/>
      <c r="Q3" s="261"/>
      <c r="R3" s="152"/>
      <c r="S3" s="152"/>
      <c r="T3" s="152"/>
      <c r="U3" s="63"/>
    </row>
    <row r="4" spans="1:21" ht="15.95" customHeight="1">
      <c r="A4" s="413" t="str">
        <f>CONCATENATE(H25,", ",H29,", "&amp;TEXT(H77,"MMMM DD YYYY"))</f>
        <v>, , January 00 1900</v>
      </c>
      <c r="B4" s="413"/>
      <c r="C4" s="413"/>
      <c r="D4" s="413"/>
      <c r="E4" s="413"/>
      <c r="F4" s="413"/>
      <c r="G4" s="413"/>
      <c r="H4" s="413"/>
      <c r="I4" s="413"/>
      <c r="J4" s="413"/>
      <c r="K4" s="413"/>
      <c r="L4" s="413"/>
      <c r="M4" s="413"/>
      <c r="N4" s="413"/>
      <c r="O4" s="413"/>
      <c r="P4" s="413"/>
      <c r="Q4" s="413"/>
      <c r="R4" s="413"/>
      <c r="S4" s="413"/>
      <c r="T4" s="413"/>
      <c r="U4" s="63"/>
    </row>
    <row r="5" spans="1:21" ht="3.95" customHeight="1">
      <c r="A5" s="4"/>
      <c r="B5" s="4"/>
      <c r="C5" s="4"/>
      <c r="D5" s="4"/>
      <c r="E5" s="4"/>
      <c r="F5" s="4"/>
      <c r="G5" s="4"/>
      <c r="H5" s="4"/>
      <c r="I5" s="4"/>
      <c r="J5" s="4"/>
      <c r="K5" s="4"/>
      <c r="L5" s="4"/>
      <c r="M5" s="4"/>
      <c r="N5" s="4"/>
      <c r="O5" s="4"/>
      <c r="P5" s="4"/>
      <c r="Q5" s="4"/>
      <c r="R5" s="4"/>
      <c r="S5" s="4"/>
      <c r="T5" s="4"/>
    </row>
    <row r="6" spans="1:21" ht="15.75" customHeight="1">
      <c r="A6" s="397" t="str">
        <f>VLOOKUP(A7,TranslationTable,3,FALSE)</f>
        <v>Capacitación RMIR / Preguntas Frecuentes</v>
      </c>
      <c r="B6" s="397"/>
      <c r="C6" s="397"/>
      <c r="D6" s="397"/>
      <c r="E6" s="397"/>
      <c r="F6" s="397"/>
      <c r="G6" s="397"/>
      <c r="H6" s="397"/>
      <c r="I6" s="397"/>
      <c r="J6" s="397"/>
      <c r="K6" s="397"/>
      <c r="L6" s="397"/>
      <c r="M6" s="397"/>
      <c r="N6" s="397"/>
      <c r="O6" s="397"/>
      <c r="P6" s="397"/>
      <c r="Q6" s="397"/>
      <c r="R6" s="397"/>
      <c r="S6" s="397"/>
      <c r="T6" s="397"/>
    </row>
    <row r="7" spans="1:21">
      <c r="A7" s="101"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8">
      <c r="A9" s="246"/>
      <c r="B9" s="399" t="str">
        <f>VLOOKUP(B10,TranslationTable,3,FALSE)</f>
        <v xml:space="preserve">Solicitante de PPG/Información de contacto    </v>
      </c>
      <c r="C9" s="399"/>
      <c r="D9" s="399"/>
      <c r="E9" s="399"/>
      <c r="F9" s="399"/>
      <c r="G9" s="399"/>
      <c r="H9" s="399"/>
      <c r="I9" s="399"/>
      <c r="J9" s="399"/>
      <c r="K9" s="399"/>
      <c r="L9" s="399"/>
      <c r="M9" s="399"/>
      <c r="N9" s="399"/>
      <c r="O9" s="399"/>
      <c r="P9" s="399"/>
      <c r="Q9" s="399"/>
      <c r="R9" s="399"/>
      <c r="S9" s="399"/>
      <c r="T9" s="256"/>
    </row>
    <row r="10" spans="1:21">
      <c r="A10" s="246"/>
      <c r="B10" s="400" t="s">
        <v>16</v>
      </c>
      <c r="C10" s="400"/>
      <c r="D10" s="400"/>
      <c r="E10" s="400"/>
      <c r="F10" s="400"/>
      <c r="G10" s="400"/>
      <c r="H10" s="400"/>
      <c r="I10" s="400"/>
      <c r="J10" s="400"/>
      <c r="K10" s="400"/>
      <c r="L10" s="400"/>
      <c r="M10" s="400"/>
      <c r="N10" s="400"/>
      <c r="O10" s="400"/>
      <c r="P10" s="400"/>
      <c r="Q10" s="400"/>
      <c r="R10" s="400"/>
      <c r="S10" s="400"/>
      <c r="T10" s="257"/>
    </row>
    <row r="11" spans="1:21" ht="6.95" customHeight="1">
      <c r="A11" s="4"/>
      <c r="B11" s="4"/>
      <c r="C11" s="4"/>
      <c r="D11" s="4"/>
      <c r="E11" s="4"/>
      <c r="F11" s="4"/>
      <c r="G11" s="4"/>
      <c r="H11" s="4"/>
      <c r="I11" s="4"/>
      <c r="J11" s="4"/>
      <c r="K11" s="4"/>
      <c r="L11" s="4"/>
      <c r="M11" s="4"/>
      <c r="N11" s="4"/>
      <c r="O11" s="4"/>
      <c r="P11" s="4"/>
      <c r="Q11" s="4"/>
      <c r="R11" s="4"/>
      <c r="S11" s="4"/>
      <c r="T11" s="4"/>
    </row>
    <row r="12" spans="1:21">
      <c r="A12" s="414" t="str">
        <f>VLOOKUP(A13,TranslationTable,3,FALSE)</f>
        <v>(esta sección la debe llenar PPG antes de entregar el formulario al proveedor de la materia prima)</v>
      </c>
      <c r="B12" s="414"/>
      <c r="C12" s="414"/>
      <c r="D12" s="414"/>
      <c r="E12" s="414"/>
      <c r="F12" s="414"/>
      <c r="G12" s="414"/>
      <c r="H12" s="414"/>
      <c r="I12" s="414"/>
      <c r="J12" s="414"/>
      <c r="K12" s="414"/>
      <c r="L12" s="414"/>
      <c r="M12" s="414"/>
      <c r="N12" s="414"/>
      <c r="O12" s="414"/>
      <c r="P12" s="414"/>
      <c r="Q12" s="414"/>
      <c r="R12" s="414"/>
      <c r="S12" s="414"/>
      <c r="T12" s="414"/>
    </row>
    <row r="13" spans="1:21" ht="14.1" customHeight="1">
      <c r="A13" s="412" t="s">
        <v>17</v>
      </c>
      <c r="B13" s="412"/>
      <c r="C13" s="412"/>
      <c r="D13" s="412"/>
      <c r="E13" s="412"/>
      <c r="F13" s="412"/>
      <c r="G13" s="412"/>
      <c r="H13" s="412"/>
      <c r="I13" s="412"/>
      <c r="J13" s="412"/>
      <c r="K13" s="412"/>
      <c r="L13" s="412"/>
      <c r="M13" s="412"/>
      <c r="N13" s="412"/>
      <c r="O13" s="412"/>
      <c r="P13" s="412"/>
      <c r="Q13" s="412"/>
      <c r="R13" s="412"/>
      <c r="S13" s="412"/>
      <c r="T13" s="412"/>
    </row>
    <row r="14" spans="1:21" ht="10.15" customHeight="1">
      <c r="A14" s="4"/>
      <c r="B14" s="4"/>
      <c r="C14" s="4"/>
      <c r="D14" s="4"/>
      <c r="E14" s="4"/>
      <c r="F14" s="4"/>
      <c r="G14" s="4"/>
      <c r="H14" s="4"/>
      <c r="I14" s="4"/>
      <c r="J14" s="4"/>
      <c r="K14" s="4"/>
      <c r="L14" s="4"/>
      <c r="M14" s="4"/>
      <c r="N14" s="4"/>
      <c r="O14" s="4"/>
      <c r="P14" s="4"/>
      <c r="Q14" s="4"/>
      <c r="R14" s="4"/>
      <c r="S14" s="4"/>
      <c r="T14" s="4"/>
    </row>
    <row r="15" spans="1:21" ht="15">
      <c r="A15" s="4"/>
      <c r="B15" s="3" t="str">
        <f>VLOOKUP(B16,TranslationTable,3,FALSE)</f>
        <v>Nombre del contacto</v>
      </c>
      <c r="C15" s="4"/>
      <c r="D15" s="4"/>
      <c r="E15" s="4"/>
      <c r="F15" s="4"/>
      <c r="G15" s="4"/>
      <c r="H15" s="404"/>
      <c r="I15" s="402"/>
      <c r="J15" s="402"/>
      <c r="K15" s="402"/>
      <c r="L15" s="402"/>
      <c r="M15" s="402"/>
      <c r="N15" s="402"/>
      <c r="O15" s="402"/>
      <c r="P15" s="402"/>
      <c r="Q15" s="402"/>
      <c r="R15" s="402"/>
      <c r="S15" s="403"/>
      <c r="T15" s="4"/>
    </row>
    <row r="16" spans="1:21" ht="14.1" customHeight="1">
      <c r="A16" s="4"/>
      <c r="B16" s="38" t="s">
        <v>18</v>
      </c>
      <c r="C16" s="4"/>
      <c r="D16" s="4"/>
      <c r="E16" s="4"/>
      <c r="F16" s="4"/>
      <c r="G16" s="4"/>
      <c r="H16" s="404"/>
      <c r="I16" s="402"/>
      <c r="J16" s="402"/>
      <c r="K16" s="402"/>
      <c r="L16" s="402"/>
      <c r="M16" s="402"/>
      <c r="N16" s="402"/>
      <c r="O16" s="402"/>
      <c r="P16" s="402"/>
      <c r="Q16" s="402"/>
      <c r="R16" s="402"/>
      <c r="S16" s="403"/>
      <c r="T16" s="4"/>
    </row>
    <row r="17" spans="1:24" ht="15">
      <c r="A17" s="4"/>
      <c r="B17" s="3" t="str">
        <f>VLOOKUP(B18,TranslationTable,3,FALSE)</f>
        <v>Número de teléfono del contacto</v>
      </c>
      <c r="C17" s="4"/>
      <c r="D17" s="4"/>
      <c r="E17" s="4"/>
      <c r="F17" s="4"/>
      <c r="G17" s="4"/>
      <c r="H17" s="404"/>
      <c r="I17" s="402"/>
      <c r="J17" s="402"/>
      <c r="K17" s="402"/>
      <c r="L17" s="402"/>
      <c r="M17" s="402"/>
      <c r="N17" s="402"/>
      <c r="O17" s="402"/>
      <c r="P17" s="402"/>
      <c r="Q17" s="402"/>
      <c r="R17" s="402"/>
      <c r="S17" s="403"/>
      <c r="T17" s="4"/>
    </row>
    <row r="18" spans="1:24" ht="14.1" customHeight="1">
      <c r="A18" s="4"/>
      <c r="B18" s="38" t="s">
        <v>19</v>
      </c>
      <c r="C18" s="4"/>
      <c r="D18" s="4"/>
      <c r="E18" s="4"/>
      <c r="F18" s="4"/>
      <c r="G18" s="4"/>
      <c r="H18" s="404"/>
      <c r="I18" s="402"/>
      <c r="J18" s="402"/>
      <c r="K18" s="402"/>
      <c r="L18" s="402"/>
      <c r="M18" s="402"/>
      <c r="N18" s="402"/>
      <c r="O18" s="402"/>
      <c r="P18" s="402"/>
      <c r="Q18" s="402"/>
      <c r="R18" s="402"/>
      <c r="S18" s="403"/>
      <c r="T18" s="4"/>
    </row>
    <row r="19" spans="1:24" ht="15">
      <c r="A19" s="4"/>
      <c r="B19" s="3" t="str">
        <f>VLOOKUP(B20,TranslationTable,3,FALSE)</f>
        <v>Correo electrónico</v>
      </c>
      <c r="C19" s="4"/>
      <c r="D19" s="4"/>
      <c r="E19" s="4"/>
      <c r="F19" s="4"/>
      <c r="G19" s="4"/>
      <c r="H19" s="401"/>
      <c r="I19" s="402"/>
      <c r="J19" s="402"/>
      <c r="K19" s="402"/>
      <c r="L19" s="402"/>
      <c r="M19" s="402"/>
      <c r="N19" s="402"/>
      <c r="O19" s="402"/>
      <c r="P19" s="402"/>
      <c r="Q19" s="402"/>
      <c r="R19" s="402"/>
      <c r="S19" s="403"/>
      <c r="T19" s="4"/>
    </row>
    <row r="20" spans="1:24" ht="14.1" customHeight="1">
      <c r="A20" s="4"/>
      <c r="B20" s="38" t="s">
        <v>20</v>
      </c>
      <c r="C20" s="4"/>
      <c r="D20" s="4"/>
      <c r="E20" s="4"/>
      <c r="F20" s="4"/>
      <c r="G20" s="4"/>
      <c r="H20" s="404"/>
      <c r="I20" s="402"/>
      <c r="J20" s="402"/>
      <c r="K20" s="402"/>
      <c r="L20" s="402"/>
      <c r="M20" s="402"/>
      <c r="N20" s="402"/>
      <c r="O20" s="402"/>
      <c r="P20" s="402"/>
      <c r="Q20" s="402"/>
      <c r="R20" s="402"/>
      <c r="S20" s="403"/>
      <c r="T20" s="4"/>
    </row>
    <row r="21" spans="1:24" ht="8.1" customHeight="1">
      <c r="A21" s="4"/>
      <c r="B21" s="3"/>
      <c r="C21" s="4"/>
      <c r="D21" s="4"/>
      <c r="E21" s="4"/>
      <c r="F21" s="4"/>
      <c r="G21" s="4"/>
      <c r="H21" s="4"/>
      <c r="I21" s="4"/>
      <c r="J21" s="4"/>
      <c r="K21" s="4"/>
      <c r="L21" s="4"/>
      <c r="M21" s="4"/>
      <c r="N21" s="4"/>
      <c r="O21" s="4"/>
      <c r="P21" s="4"/>
      <c r="Q21" s="4"/>
      <c r="R21" s="4"/>
      <c r="S21" s="4"/>
      <c r="T21" s="4"/>
    </row>
    <row r="22" spans="1:24" ht="18">
      <c r="A22" s="246"/>
      <c r="B22" s="399" t="str">
        <f>VLOOKUP(X23,TranslationTable,3,FALSE)</f>
        <v>Información del fabricante *</v>
      </c>
      <c r="C22" s="399"/>
      <c r="D22" s="399"/>
      <c r="E22" s="399"/>
      <c r="F22" s="399"/>
      <c r="G22" s="399"/>
      <c r="H22" s="399"/>
      <c r="I22" s="399"/>
      <c r="J22" s="399"/>
      <c r="K22" s="399"/>
      <c r="L22" s="399"/>
      <c r="M22" s="399"/>
      <c r="N22" s="399"/>
      <c r="O22" s="399"/>
      <c r="P22" s="399"/>
      <c r="Q22" s="399"/>
      <c r="R22" s="399"/>
      <c r="S22" s="399"/>
      <c r="T22" s="258"/>
    </row>
    <row r="23" spans="1:24">
      <c r="A23" s="246"/>
      <c r="B23" s="400" t="s">
        <v>5500</v>
      </c>
      <c r="C23" s="400"/>
      <c r="D23" s="400"/>
      <c r="E23" s="400"/>
      <c r="F23" s="400"/>
      <c r="G23" s="400"/>
      <c r="H23" s="400"/>
      <c r="I23" s="400"/>
      <c r="J23" s="400"/>
      <c r="K23" s="400"/>
      <c r="L23" s="400"/>
      <c r="M23" s="400"/>
      <c r="N23" s="400"/>
      <c r="O23" s="400"/>
      <c r="P23" s="400"/>
      <c r="Q23" s="400"/>
      <c r="R23" s="400"/>
      <c r="S23" s="400"/>
      <c r="T23" s="259"/>
      <c r="X23" s="69" t="s">
        <v>5507</v>
      </c>
    </row>
    <row r="24" spans="1:24" ht="8.1" customHeight="1">
      <c r="A24" s="4"/>
      <c r="B24" s="4"/>
      <c r="C24" s="4"/>
      <c r="D24" s="4"/>
      <c r="E24" s="4"/>
      <c r="F24" s="4"/>
      <c r="G24" s="4"/>
      <c r="H24" s="4"/>
      <c r="I24" s="4"/>
      <c r="J24" s="4"/>
      <c r="K24" s="4"/>
      <c r="L24" s="4"/>
      <c r="M24" s="4"/>
      <c r="N24" s="4"/>
      <c r="O24" s="4"/>
      <c r="P24" s="4"/>
      <c r="Q24" s="4"/>
      <c r="R24" s="4"/>
      <c r="S24" s="4"/>
      <c r="T24" s="4"/>
    </row>
    <row r="25" spans="1:24" ht="15">
      <c r="A25" s="4"/>
      <c r="B25" s="3" t="str">
        <f>VLOOKUP(B26,TranslationTable,3,FALSE)</f>
        <v>Producto o nombre comercial</v>
      </c>
      <c r="C25" s="4"/>
      <c r="D25" s="4"/>
      <c r="E25" s="4"/>
      <c r="F25" s="4"/>
      <c r="G25" s="4"/>
      <c r="H25" s="404"/>
      <c r="I25" s="402"/>
      <c r="J25" s="402"/>
      <c r="K25" s="402"/>
      <c r="L25" s="402"/>
      <c r="M25" s="402"/>
      <c r="N25" s="402"/>
      <c r="O25" s="402"/>
      <c r="P25" s="402"/>
      <c r="Q25" s="402"/>
      <c r="R25" s="402"/>
      <c r="S25" s="403"/>
      <c r="T25" s="4"/>
    </row>
    <row r="26" spans="1:24" ht="14.1" customHeight="1">
      <c r="A26" s="4"/>
      <c r="B26" s="38" t="s">
        <v>22</v>
      </c>
      <c r="C26" s="4"/>
      <c r="D26" s="4"/>
      <c r="E26" s="4"/>
      <c r="F26" s="4"/>
      <c r="G26" s="4"/>
      <c r="H26" s="404"/>
      <c r="I26" s="402"/>
      <c r="J26" s="402"/>
      <c r="K26" s="402"/>
      <c r="L26" s="402"/>
      <c r="M26" s="402"/>
      <c r="N26" s="402"/>
      <c r="O26" s="402"/>
      <c r="P26" s="402"/>
      <c r="Q26" s="402"/>
      <c r="R26" s="402"/>
      <c r="S26" s="403"/>
      <c r="T26" s="4"/>
    </row>
    <row r="27" spans="1:24" ht="15">
      <c r="A27" s="4"/>
      <c r="B27" s="3" t="str">
        <f>VLOOKUP(B28,TranslationTable,3,FALSE)</f>
        <v>Nombre químico o sinónimo</v>
      </c>
      <c r="C27" s="4"/>
      <c r="D27" s="4"/>
      <c r="E27" s="4"/>
      <c r="F27" s="4"/>
      <c r="G27" s="4"/>
      <c r="H27" s="404"/>
      <c r="I27" s="402"/>
      <c r="J27" s="402"/>
      <c r="K27" s="402"/>
      <c r="L27" s="402"/>
      <c r="M27" s="402"/>
      <c r="N27" s="402"/>
      <c r="O27" s="402"/>
      <c r="P27" s="402"/>
      <c r="Q27" s="402"/>
      <c r="R27" s="402"/>
      <c r="S27" s="403"/>
      <c r="T27" s="4"/>
    </row>
    <row r="28" spans="1:24" ht="14.1" customHeight="1">
      <c r="A28" s="4"/>
      <c r="B28" s="38" t="s">
        <v>23</v>
      </c>
      <c r="C28" s="4"/>
      <c r="D28" s="4"/>
      <c r="E28" s="4"/>
      <c r="F28" s="4"/>
      <c r="G28" s="4"/>
      <c r="H28" s="404"/>
      <c r="I28" s="402"/>
      <c r="J28" s="402"/>
      <c r="K28" s="402"/>
      <c r="L28" s="402"/>
      <c r="M28" s="402"/>
      <c r="N28" s="402"/>
      <c r="O28" s="402"/>
      <c r="P28" s="402"/>
      <c r="Q28" s="402"/>
      <c r="R28" s="402"/>
      <c r="S28" s="403"/>
      <c r="T28" s="4"/>
    </row>
    <row r="29" spans="1:24" ht="15">
      <c r="A29" s="4"/>
      <c r="B29" s="3" t="str">
        <f>VLOOKUP(B30,TranslationTable,3,FALSE)</f>
        <v>Nombre del fabricante</v>
      </c>
      <c r="C29" s="4"/>
      <c r="D29" s="4"/>
      <c r="E29" s="4"/>
      <c r="F29" s="4"/>
      <c r="G29" s="4"/>
      <c r="H29" s="404"/>
      <c r="I29" s="402"/>
      <c r="J29" s="402"/>
      <c r="K29" s="402"/>
      <c r="L29" s="402"/>
      <c r="M29" s="402"/>
      <c r="N29" s="402"/>
      <c r="O29" s="402"/>
      <c r="P29" s="402"/>
      <c r="Q29" s="402"/>
      <c r="R29" s="402"/>
      <c r="S29" s="403"/>
      <c r="T29" s="4"/>
    </row>
    <row r="30" spans="1:24" ht="14.1" customHeight="1">
      <c r="A30" s="4"/>
      <c r="B30" s="38" t="s">
        <v>24</v>
      </c>
      <c r="C30" s="4"/>
      <c r="D30" s="4"/>
      <c r="E30" s="4"/>
      <c r="F30" s="4"/>
      <c r="G30" s="4"/>
      <c r="H30" s="404"/>
      <c r="I30" s="402"/>
      <c r="J30" s="402"/>
      <c r="K30" s="402"/>
      <c r="L30" s="402"/>
      <c r="M30" s="402"/>
      <c r="N30" s="402"/>
      <c r="O30" s="402"/>
      <c r="P30" s="402"/>
      <c r="Q30" s="402"/>
      <c r="R30" s="402"/>
      <c r="S30" s="403"/>
      <c r="T30" s="4"/>
    </row>
    <row r="31" spans="1:24" ht="15">
      <c r="A31" s="4"/>
      <c r="B31" s="3" t="str">
        <f>VLOOKUP(B32,TranslationTable,3,FALSE)</f>
        <v>Dirección</v>
      </c>
      <c r="C31" s="4"/>
      <c r="D31" s="4"/>
      <c r="E31" s="4"/>
      <c r="F31" s="4"/>
      <c r="G31" s="4"/>
      <c r="H31" s="404"/>
      <c r="I31" s="402"/>
      <c r="J31" s="402"/>
      <c r="K31" s="402"/>
      <c r="L31" s="402"/>
      <c r="M31" s="402"/>
      <c r="N31" s="402"/>
      <c r="O31" s="402"/>
      <c r="P31" s="402"/>
      <c r="Q31" s="402"/>
      <c r="R31" s="402"/>
      <c r="S31" s="403"/>
      <c r="T31" s="4"/>
    </row>
    <row r="32" spans="1:24" ht="14.1" customHeight="1">
      <c r="A32" s="4"/>
      <c r="B32" s="38" t="s">
        <v>25</v>
      </c>
      <c r="C32" s="4"/>
      <c r="D32" s="4"/>
      <c r="E32" s="4"/>
      <c r="F32" s="4"/>
      <c r="G32" s="4"/>
      <c r="H32" s="404"/>
      <c r="I32" s="402"/>
      <c r="J32" s="402"/>
      <c r="K32" s="402"/>
      <c r="L32" s="402"/>
      <c r="M32" s="402"/>
      <c r="N32" s="402"/>
      <c r="O32" s="402"/>
      <c r="P32" s="402"/>
      <c r="Q32" s="402"/>
      <c r="R32" s="402"/>
      <c r="S32" s="403"/>
      <c r="T32" s="4"/>
    </row>
    <row r="33" spans="1:20" ht="15">
      <c r="A33" s="4"/>
      <c r="B33" s="3" t="str">
        <f>VLOOKUP(B34,TranslationTable,3,FALSE)</f>
        <v>Teléfono</v>
      </c>
      <c r="C33" s="4"/>
      <c r="D33" s="4"/>
      <c r="E33" s="4"/>
      <c r="F33" s="4"/>
      <c r="G33" s="4"/>
      <c r="H33" s="404"/>
      <c r="I33" s="402"/>
      <c r="J33" s="402"/>
      <c r="K33" s="402"/>
      <c r="L33" s="402"/>
      <c r="M33" s="402"/>
      <c r="N33" s="402"/>
      <c r="O33" s="402"/>
      <c r="P33" s="402"/>
      <c r="Q33" s="402"/>
      <c r="R33" s="402"/>
      <c r="S33" s="403"/>
      <c r="T33" s="4"/>
    </row>
    <row r="34" spans="1:20" ht="14.1" customHeight="1">
      <c r="A34" s="4"/>
      <c r="B34" s="38" t="s">
        <v>26</v>
      </c>
      <c r="C34" s="4"/>
      <c r="D34" s="4"/>
      <c r="E34" s="4"/>
      <c r="F34" s="4"/>
      <c r="G34" s="4"/>
      <c r="H34" s="404"/>
      <c r="I34" s="402"/>
      <c r="J34" s="402"/>
      <c r="K34" s="402"/>
      <c r="L34" s="402"/>
      <c r="M34" s="402"/>
      <c r="N34" s="402"/>
      <c r="O34" s="402"/>
      <c r="P34" s="402"/>
      <c r="Q34" s="402"/>
      <c r="R34" s="402"/>
      <c r="S34" s="403"/>
      <c r="T34" s="4"/>
    </row>
    <row r="35" spans="1:20" ht="8.1" customHeight="1">
      <c r="A35" s="4"/>
      <c r="B35" s="6"/>
      <c r="C35" s="4"/>
      <c r="D35" s="4"/>
      <c r="E35" s="4"/>
      <c r="F35" s="4"/>
      <c r="G35" s="4"/>
      <c r="H35" s="8"/>
      <c r="I35" s="8"/>
      <c r="J35" s="8"/>
      <c r="K35" s="8"/>
      <c r="L35" s="8"/>
      <c r="M35" s="8"/>
      <c r="N35" s="8"/>
      <c r="O35" s="8"/>
      <c r="P35" s="8"/>
      <c r="Q35" s="8"/>
      <c r="R35" s="8"/>
      <c r="S35" s="8"/>
      <c r="T35" s="4"/>
    </row>
    <row r="36" spans="1:20" ht="18">
      <c r="A36" s="246"/>
      <c r="B36" s="399" t="str">
        <f>VLOOKUP(B37,TranslationTable,3,FALSE)</f>
        <v>Información de contacto del fabricante</v>
      </c>
      <c r="C36" s="399"/>
      <c r="D36" s="399"/>
      <c r="E36" s="399"/>
      <c r="F36" s="399"/>
      <c r="G36" s="399"/>
      <c r="H36" s="399"/>
      <c r="I36" s="399"/>
      <c r="J36" s="399"/>
      <c r="K36" s="399"/>
      <c r="L36" s="399"/>
      <c r="M36" s="399"/>
      <c r="N36" s="399"/>
      <c r="O36" s="399"/>
      <c r="P36" s="399"/>
      <c r="Q36" s="399"/>
      <c r="R36" s="399"/>
      <c r="S36" s="399"/>
      <c r="T36" s="256"/>
    </row>
    <row r="37" spans="1:20">
      <c r="A37" s="246"/>
      <c r="B37" s="400" t="s">
        <v>27</v>
      </c>
      <c r="C37" s="400"/>
      <c r="D37" s="400"/>
      <c r="E37" s="400"/>
      <c r="F37" s="400"/>
      <c r="G37" s="400"/>
      <c r="H37" s="400"/>
      <c r="I37" s="400"/>
      <c r="J37" s="400"/>
      <c r="K37" s="400"/>
      <c r="L37" s="400"/>
      <c r="M37" s="400"/>
      <c r="N37" s="400"/>
      <c r="O37" s="400"/>
      <c r="P37" s="400"/>
      <c r="Q37" s="400"/>
      <c r="R37" s="400"/>
      <c r="S37" s="400"/>
      <c r="T37" s="257"/>
    </row>
    <row r="38" spans="1:20" ht="8.1" customHeight="1">
      <c r="A38" s="10"/>
      <c r="B38" s="10"/>
      <c r="C38" s="10"/>
      <c r="D38" s="10"/>
      <c r="E38" s="10"/>
      <c r="F38" s="10"/>
      <c r="G38" s="10"/>
      <c r="H38" s="10"/>
      <c r="I38" s="10"/>
      <c r="J38" s="10"/>
      <c r="K38" s="10"/>
      <c r="L38" s="10"/>
      <c r="M38" s="10"/>
      <c r="N38" s="10"/>
      <c r="O38" s="10"/>
      <c r="P38" s="10"/>
      <c r="Q38" s="10"/>
      <c r="R38" s="10"/>
      <c r="S38" s="10"/>
      <c r="T38" s="10"/>
    </row>
    <row r="39" spans="1:20" ht="15">
      <c r="A39" s="4"/>
      <c r="B39" s="3" t="str">
        <f>VLOOKUP(B40,TranslationTable,3,FALSE)</f>
        <v>Nombre</v>
      </c>
      <c r="C39" s="4"/>
      <c r="D39" s="4"/>
      <c r="E39" s="4"/>
      <c r="F39" s="4"/>
      <c r="G39" s="4"/>
      <c r="H39" s="404"/>
      <c r="I39" s="402"/>
      <c r="J39" s="402"/>
      <c r="K39" s="402"/>
      <c r="L39" s="402"/>
      <c r="M39" s="402"/>
      <c r="N39" s="402"/>
      <c r="O39" s="402"/>
      <c r="P39" s="402"/>
      <c r="Q39" s="402"/>
      <c r="R39" s="402"/>
      <c r="S39" s="403"/>
      <c r="T39" s="4"/>
    </row>
    <row r="40" spans="1:20" ht="14.1" customHeight="1">
      <c r="A40" s="4"/>
      <c r="B40" s="38" t="s">
        <v>28</v>
      </c>
      <c r="C40" s="4"/>
      <c r="D40" s="4"/>
      <c r="E40" s="4"/>
      <c r="F40" s="4"/>
      <c r="G40" s="4"/>
      <c r="H40" s="404"/>
      <c r="I40" s="402"/>
      <c r="J40" s="402"/>
      <c r="K40" s="402"/>
      <c r="L40" s="402"/>
      <c r="M40" s="402"/>
      <c r="N40" s="402"/>
      <c r="O40" s="402"/>
      <c r="P40" s="402"/>
      <c r="Q40" s="402"/>
      <c r="R40" s="402"/>
      <c r="S40" s="403"/>
      <c r="T40" s="4"/>
    </row>
    <row r="41" spans="1:20" ht="15">
      <c r="A41" s="4"/>
      <c r="B41" s="3" t="str">
        <f>VLOOKUP(B42,TranslationTable,3,FALSE)</f>
        <v>Teléfono</v>
      </c>
      <c r="C41" s="4"/>
      <c r="D41" s="4"/>
      <c r="E41" s="4"/>
      <c r="F41" s="4"/>
      <c r="G41" s="4"/>
      <c r="H41" s="404"/>
      <c r="I41" s="402"/>
      <c r="J41" s="402"/>
      <c r="K41" s="402"/>
      <c r="L41" s="402"/>
      <c r="M41" s="402"/>
      <c r="N41" s="402"/>
      <c r="O41" s="402"/>
      <c r="P41" s="402"/>
      <c r="Q41" s="402"/>
      <c r="R41" s="402"/>
      <c r="S41" s="403"/>
      <c r="T41" s="4"/>
    </row>
    <row r="42" spans="1:20" ht="14.1" customHeight="1">
      <c r="A42" s="4"/>
      <c r="B42" s="38" t="s">
        <v>26</v>
      </c>
      <c r="C42" s="4"/>
      <c r="D42" s="4"/>
      <c r="E42" s="4"/>
      <c r="F42" s="4"/>
      <c r="G42" s="4"/>
      <c r="H42" s="404"/>
      <c r="I42" s="402"/>
      <c r="J42" s="402"/>
      <c r="K42" s="402"/>
      <c r="L42" s="402"/>
      <c r="M42" s="402"/>
      <c r="N42" s="402"/>
      <c r="O42" s="402"/>
      <c r="P42" s="402"/>
      <c r="Q42" s="402"/>
      <c r="R42" s="402"/>
      <c r="S42" s="403"/>
      <c r="T42" s="4"/>
    </row>
    <row r="43" spans="1:20" ht="15">
      <c r="A43" s="4"/>
      <c r="B43" s="3" t="str">
        <f>VLOOKUP(B44,TranslationTable,3,FALSE)</f>
        <v>Correo electrónico</v>
      </c>
      <c r="C43" s="4"/>
      <c r="D43" s="4"/>
      <c r="E43" s="4"/>
      <c r="F43" s="4"/>
      <c r="G43" s="4"/>
      <c r="H43" s="401"/>
      <c r="I43" s="402"/>
      <c r="J43" s="402"/>
      <c r="K43" s="402"/>
      <c r="L43" s="402"/>
      <c r="M43" s="402"/>
      <c r="N43" s="402"/>
      <c r="O43" s="402"/>
      <c r="P43" s="402"/>
      <c r="Q43" s="402"/>
      <c r="R43" s="402"/>
      <c r="S43" s="403"/>
      <c r="T43" s="4"/>
    </row>
    <row r="44" spans="1:20" ht="14.1" customHeight="1">
      <c r="A44" s="4"/>
      <c r="B44" s="38" t="s">
        <v>20</v>
      </c>
      <c r="C44" s="4"/>
      <c r="D44" s="4"/>
      <c r="E44" s="4"/>
      <c r="F44" s="4"/>
      <c r="G44" s="4"/>
      <c r="H44" s="404"/>
      <c r="I44" s="402"/>
      <c r="J44" s="402"/>
      <c r="K44" s="402"/>
      <c r="L44" s="402"/>
      <c r="M44" s="402"/>
      <c r="N44" s="402"/>
      <c r="O44" s="402"/>
      <c r="P44" s="402"/>
      <c r="Q44" s="402"/>
      <c r="R44" s="402"/>
      <c r="S44" s="403"/>
      <c r="T44" s="4"/>
    </row>
    <row r="45" spans="1:20" ht="8.1" customHeight="1">
      <c r="A45" s="4"/>
      <c r="B45" s="4"/>
      <c r="C45" s="4"/>
      <c r="D45" s="4"/>
      <c r="E45" s="4"/>
      <c r="F45" s="4"/>
      <c r="G45" s="4"/>
      <c r="H45" s="4"/>
      <c r="I45" s="4"/>
      <c r="J45" s="4"/>
      <c r="K45" s="4"/>
      <c r="L45" s="4"/>
      <c r="M45" s="4"/>
      <c r="N45" s="4"/>
      <c r="O45" s="4"/>
      <c r="P45" s="4"/>
      <c r="Q45" s="4"/>
      <c r="R45" s="4"/>
      <c r="S45" s="4"/>
      <c r="T45" s="4"/>
    </row>
    <row r="46" spans="1:20" ht="18">
      <c r="A46" s="246"/>
      <c r="B46" s="399" t="str">
        <f>VLOOKUP(B47,TranslationTable,3,FALSE)</f>
        <v>Distribuidor (si es diferente del fabricante)</v>
      </c>
      <c r="C46" s="399"/>
      <c r="D46" s="399"/>
      <c r="E46" s="399"/>
      <c r="F46" s="399"/>
      <c r="G46" s="399"/>
      <c r="H46" s="399"/>
      <c r="I46" s="399"/>
      <c r="J46" s="399"/>
      <c r="K46" s="399"/>
      <c r="L46" s="399"/>
      <c r="M46" s="399"/>
      <c r="N46" s="399"/>
      <c r="O46" s="399"/>
      <c r="P46" s="399"/>
      <c r="Q46" s="399"/>
      <c r="R46" s="399"/>
      <c r="S46" s="399"/>
      <c r="T46" s="256"/>
    </row>
    <row r="47" spans="1:20">
      <c r="A47" s="246"/>
      <c r="B47" s="400" t="s">
        <v>29</v>
      </c>
      <c r="C47" s="400"/>
      <c r="D47" s="400"/>
      <c r="E47" s="400"/>
      <c r="F47" s="400"/>
      <c r="G47" s="400"/>
      <c r="H47" s="400"/>
      <c r="I47" s="400"/>
      <c r="J47" s="400"/>
      <c r="K47" s="400"/>
      <c r="L47" s="400"/>
      <c r="M47" s="400"/>
      <c r="N47" s="400"/>
      <c r="O47" s="400"/>
      <c r="P47" s="400"/>
      <c r="Q47" s="400"/>
      <c r="R47" s="400"/>
      <c r="S47" s="400"/>
      <c r="T47" s="257"/>
    </row>
    <row r="48" spans="1:20" ht="8.1" customHeight="1">
      <c r="A48" s="4"/>
      <c r="B48" s="4"/>
      <c r="C48" s="4"/>
      <c r="D48" s="4"/>
      <c r="E48" s="4"/>
      <c r="F48" s="4"/>
      <c r="G48" s="4"/>
      <c r="H48" s="4"/>
      <c r="I48" s="4"/>
      <c r="J48" s="4"/>
      <c r="K48" s="4"/>
      <c r="L48" s="4"/>
      <c r="M48" s="4"/>
      <c r="N48" s="4"/>
      <c r="O48" s="4"/>
      <c r="P48" s="4"/>
      <c r="Q48" s="4"/>
      <c r="R48" s="4"/>
      <c r="S48" s="4"/>
      <c r="T48" s="4"/>
    </row>
    <row r="49" spans="1:20" ht="15">
      <c r="A49" s="4"/>
      <c r="B49" s="3" t="str">
        <f>VLOOKUP(B50,TranslationTable,3,FALSE)</f>
        <v>Nombre del distribuidor</v>
      </c>
      <c r="C49" s="4"/>
      <c r="D49" s="4"/>
      <c r="E49" s="4"/>
      <c r="F49" s="4"/>
      <c r="G49" s="4"/>
      <c r="H49" s="404"/>
      <c r="I49" s="402"/>
      <c r="J49" s="402"/>
      <c r="K49" s="402"/>
      <c r="L49" s="402"/>
      <c r="M49" s="402"/>
      <c r="N49" s="402"/>
      <c r="O49" s="402"/>
      <c r="P49" s="402"/>
      <c r="Q49" s="402"/>
      <c r="R49" s="402"/>
      <c r="S49" s="403"/>
      <c r="T49" s="4"/>
    </row>
    <row r="50" spans="1:20" ht="14.1" customHeight="1">
      <c r="A50" s="4"/>
      <c r="B50" s="38" t="s">
        <v>30</v>
      </c>
      <c r="C50" s="4"/>
      <c r="D50" s="4"/>
      <c r="E50" s="4"/>
      <c r="F50" s="4"/>
      <c r="G50" s="4"/>
      <c r="H50" s="404"/>
      <c r="I50" s="402"/>
      <c r="J50" s="402"/>
      <c r="K50" s="402"/>
      <c r="L50" s="402"/>
      <c r="M50" s="402"/>
      <c r="N50" s="402"/>
      <c r="O50" s="402"/>
      <c r="P50" s="402"/>
      <c r="Q50" s="402"/>
      <c r="R50" s="402"/>
      <c r="S50" s="403"/>
      <c r="T50" s="4"/>
    </row>
    <row r="51" spans="1:20" ht="15">
      <c r="A51" s="4"/>
      <c r="B51" s="3" t="str">
        <f>VLOOKUP(B52,TranslationTable,3,FALSE)</f>
        <v>Dirección</v>
      </c>
      <c r="C51" s="4"/>
      <c r="D51" s="4"/>
      <c r="E51" s="4"/>
      <c r="F51" s="4"/>
      <c r="G51" s="4"/>
      <c r="H51" s="404"/>
      <c r="I51" s="402"/>
      <c r="J51" s="402"/>
      <c r="K51" s="402"/>
      <c r="L51" s="402"/>
      <c r="M51" s="402"/>
      <c r="N51" s="402"/>
      <c r="O51" s="402"/>
      <c r="P51" s="402"/>
      <c r="Q51" s="402"/>
      <c r="R51" s="402"/>
      <c r="S51" s="403"/>
      <c r="T51" s="4"/>
    </row>
    <row r="52" spans="1:20" ht="14.1" customHeight="1">
      <c r="A52" s="4"/>
      <c r="B52" s="38" t="s">
        <v>25</v>
      </c>
      <c r="C52" s="4"/>
      <c r="D52" s="4"/>
      <c r="E52" s="4"/>
      <c r="F52" s="4"/>
      <c r="G52" s="4"/>
      <c r="H52" s="404"/>
      <c r="I52" s="402"/>
      <c r="J52" s="402"/>
      <c r="K52" s="402"/>
      <c r="L52" s="402"/>
      <c r="M52" s="402"/>
      <c r="N52" s="402"/>
      <c r="O52" s="402"/>
      <c r="P52" s="402"/>
      <c r="Q52" s="402"/>
      <c r="R52" s="402"/>
      <c r="S52" s="403"/>
      <c r="T52" s="4"/>
    </row>
    <row r="53" spans="1:20" ht="15">
      <c r="A53" s="4"/>
      <c r="B53" s="3" t="str">
        <f>VLOOKUP(B54,TranslationTable,3,FALSE)</f>
        <v>Teléfono</v>
      </c>
      <c r="C53" s="4"/>
      <c r="D53" s="4"/>
      <c r="E53" s="4"/>
      <c r="F53" s="4"/>
      <c r="G53" s="4"/>
      <c r="H53" s="404"/>
      <c r="I53" s="402"/>
      <c r="J53" s="402"/>
      <c r="K53" s="402"/>
      <c r="L53" s="402"/>
      <c r="M53" s="402"/>
      <c r="N53" s="402"/>
      <c r="O53" s="402"/>
      <c r="P53" s="402"/>
      <c r="Q53" s="402"/>
      <c r="R53" s="402"/>
      <c r="S53" s="403"/>
      <c r="T53" s="4"/>
    </row>
    <row r="54" spans="1:20" ht="14.1" customHeight="1">
      <c r="A54" s="4"/>
      <c r="B54" s="38" t="s">
        <v>26</v>
      </c>
      <c r="C54" s="4"/>
      <c r="D54" s="4"/>
      <c r="E54" s="4"/>
      <c r="F54" s="4"/>
      <c r="G54" s="4"/>
      <c r="H54" s="404"/>
      <c r="I54" s="402"/>
      <c r="J54" s="402"/>
      <c r="K54" s="402"/>
      <c r="L54" s="402"/>
      <c r="M54" s="402"/>
      <c r="N54" s="402"/>
      <c r="O54" s="402"/>
      <c r="P54" s="402"/>
      <c r="Q54" s="402"/>
      <c r="R54" s="402"/>
      <c r="S54" s="403"/>
      <c r="T54" s="4"/>
    </row>
    <row r="55" spans="1:20" ht="10.15" customHeight="1">
      <c r="A55" s="4"/>
      <c r="B55" s="6"/>
      <c r="C55" s="4"/>
      <c r="D55" s="4"/>
      <c r="E55" s="4"/>
      <c r="F55" s="4"/>
      <c r="G55" s="4"/>
      <c r="H55" s="8"/>
      <c r="I55" s="8"/>
      <c r="J55" s="8"/>
      <c r="K55" s="8"/>
      <c r="L55" s="8"/>
      <c r="M55" s="8"/>
      <c r="N55" s="8"/>
      <c r="O55" s="8"/>
      <c r="P55" s="8"/>
      <c r="Q55" s="8"/>
      <c r="R55" s="8"/>
      <c r="S55" s="8"/>
      <c r="T55" s="4"/>
    </row>
    <row r="56" spans="1:20" ht="18">
      <c r="A56" s="246"/>
      <c r="B56" s="399" t="str">
        <f>VLOOKUP(B57,TranslationTable,3,FALSE)</f>
        <v>Información de contacto del distribuidor</v>
      </c>
      <c r="C56" s="399"/>
      <c r="D56" s="399"/>
      <c r="E56" s="399"/>
      <c r="F56" s="399"/>
      <c r="G56" s="399"/>
      <c r="H56" s="399"/>
      <c r="I56" s="399"/>
      <c r="J56" s="399"/>
      <c r="K56" s="399"/>
      <c r="L56" s="399"/>
      <c r="M56" s="399"/>
      <c r="N56" s="399"/>
      <c r="O56" s="399"/>
      <c r="P56" s="399"/>
      <c r="Q56" s="399"/>
      <c r="R56" s="399"/>
      <c r="S56" s="399"/>
      <c r="T56" s="246"/>
    </row>
    <row r="57" spans="1:20">
      <c r="A57" s="246"/>
      <c r="B57" s="400" t="s">
        <v>31</v>
      </c>
      <c r="C57" s="400"/>
      <c r="D57" s="400"/>
      <c r="E57" s="400"/>
      <c r="F57" s="400"/>
      <c r="G57" s="400"/>
      <c r="H57" s="400"/>
      <c r="I57" s="400"/>
      <c r="J57" s="400"/>
      <c r="K57" s="400"/>
      <c r="L57" s="400"/>
      <c r="M57" s="400"/>
      <c r="N57" s="400"/>
      <c r="O57" s="400"/>
      <c r="P57" s="400"/>
      <c r="Q57" s="400"/>
      <c r="R57" s="400"/>
      <c r="S57" s="400"/>
      <c r="T57" s="246"/>
    </row>
    <row r="58" spans="1:20" ht="8.1" customHeight="1">
      <c r="A58" s="4"/>
      <c r="B58" s="10"/>
      <c r="C58" s="10"/>
      <c r="D58" s="10"/>
      <c r="E58" s="10"/>
      <c r="F58" s="10"/>
      <c r="G58" s="10"/>
      <c r="H58" s="10"/>
      <c r="I58" s="10"/>
      <c r="J58" s="10"/>
      <c r="K58" s="10"/>
      <c r="L58" s="10"/>
      <c r="M58" s="10"/>
      <c r="N58" s="10"/>
      <c r="O58" s="10"/>
      <c r="P58" s="10"/>
      <c r="Q58" s="10"/>
      <c r="R58" s="10"/>
      <c r="S58" s="10"/>
      <c r="T58" s="4"/>
    </row>
    <row r="59" spans="1:20" ht="15">
      <c r="A59" s="4"/>
      <c r="B59" s="3" t="str">
        <f>VLOOKUP(B60,TranslationTable,3,FALSE)</f>
        <v>Nombre</v>
      </c>
      <c r="C59" s="4"/>
      <c r="D59" s="4"/>
      <c r="E59" s="4"/>
      <c r="F59" s="4"/>
      <c r="G59" s="4"/>
      <c r="H59" s="404"/>
      <c r="I59" s="402"/>
      <c r="J59" s="402"/>
      <c r="K59" s="402"/>
      <c r="L59" s="402"/>
      <c r="M59" s="402"/>
      <c r="N59" s="402"/>
      <c r="O59" s="402"/>
      <c r="P59" s="402"/>
      <c r="Q59" s="402"/>
      <c r="R59" s="402"/>
      <c r="S59" s="403"/>
      <c r="T59" s="4"/>
    </row>
    <row r="60" spans="1:20" ht="14.1" customHeight="1">
      <c r="A60" s="4"/>
      <c r="B60" s="38" t="s">
        <v>28</v>
      </c>
      <c r="C60" s="4"/>
      <c r="D60" s="4"/>
      <c r="E60" s="4"/>
      <c r="F60" s="4"/>
      <c r="G60" s="4"/>
      <c r="H60" s="404"/>
      <c r="I60" s="402"/>
      <c r="J60" s="402"/>
      <c r="K60" s="402"/>
      <c r="L60" s="402"/>
      <c r="M60" s="402"/>
      <c r="N60" s="402"/>
      <c r="O60" s="402"/>
      <c r="P60" s="402"/>
      <c r="Q60" s="402"/>
      <c r="R60" s="402"/>
      <c r="S60" s="403"/>
      <c r="T60" s="4"/>
    </row>
    <row r="61" spans="1:20" ht="15">
      <c r="A61" s="4"/>
      <c r="B61" s="3" t="str">
        <f>VLOOKUP(B62,TranslationTable,3,FALSE)</f>
        <v>Teléfono</v>
      </c>
      <c r="C61" s="4"/>
      <c r="D61" s="4"/>
      <c r="E61" s="4"/>
      <c r="F61" s="4"/>
      <c r="G61" s="4"/>
      <c r="H61" s="404"/>
      <c r="I61" s="402"/>
      <c r="J61" s="402"/>
      <c r="K61" s="402"/>
      <c r="L61" s="402"/>
      <c r="M61" s="402"/>
      <c r="N61" s="402"/>
      <c r="O61" s="402"/>
      <c r="P61" s="402"/>
      <c r="Q61" s="402"/>
      <c r="R61" s="402"/>
      <c r="S61" s="403"/>
      <c r="T61" s="4"/>
    </row>
    <row r="62" spans="1:20" ht="14.1" customHeight="1">
      <c r="A62" s="4"/>
      <c r="B62" s="38" t="s">
        <v>26</v>
      </c>
      <c r="C62" s="4"/>
      <c r="D62" s="4"/>
      <c r="E62" s="4"/>
      <c r="F62" s="4"/>
      <c r="G62" s="4"/>
      <c r="H62" s="404"/>
      <c r="I62" s="402"/>
      <c r="J62" s="402"/>
      <c r="K62" s="402"/>
      <c r="L62" s="402"/>
      <c r="M62" s="402"/>
      <c r="N62" s="402"/>
      <c r="O62" s="402"/>
      <c r="P62" s="402"/>
      <c r="Q62" s="402"/>
      <c r="R62" s="402"/>
      <c r="S62" s="403"/>
      <c r="T62" s="4"/>
    </row>
    <row r="63" spans="1:20" ht="15">
      <c r="A63" s="4"/>
      <c r="B63" s="3" t="str">
        <f>VLOOKUP(B64,TranslationTable,3,FALSE)</f>
        <v>Correo electrónico</v>
      </c>
      <c r="C63" s="4"/>
      <c r="D63" s="4"/>
      <c r="E63" s="4"/>
      <c r="F63" s="4"/>
      <c r="G63" s="4"/>
      <c r="H63" s="401"/>
      <c r="I63" s="402"/>
      <c r="J63" s="402"/>
      <c r="K63" s="402"/>
      <c r="L63" s="402"/>
      <c r="M63" s="402"/>
      <c r="N63" s="402"/>
      <c r="O63" s="402"/>
      <c r="P63" s="402"/>
      <c r="Q63" s="402"/>
      <c r="R63" s="402"/>
      <c r="S63" s="403"/>
      <c r="T63" s="4"/>
    </row>
    <row r="64" spans="1:20" ht="14.1" customHeight="1">
      <c r="A64" s="4"/>
      <c r="B64" s="38" t="s">
        <v>20</v>
      </c>
      <c r="C64" s="4"/>
      <c r="D64" s="4"/>
      <c r="E64" s="4"/>
      <c r="F64" s="4"/>
      <c r="G64" s="4"/>
      <c r="H64" s="404"/>
      <c r="I64" s="402"/>
      <c r="J64" s="402"/>
      <c r="K64" s="402"/>
      <c r="L64" s="402"/>
      <c r="M64" s="402"/>
      <c r="N64" s="402"/>
      <c r="O64" s="402"/>
      <c r="P64" s="402"/>
      <c r="Q64" s="402"/>
      <c r="R64" s="402"/>
      <c r="S64" s="403"/>
      <c r="T64" s="4"/>
    </row>
    <row r="65" spans="1:20" ht="8.1" customHeight="1">
      <c r="A65" s="9"/>
      <c r="B65" s="4"/>
      <c r="C65" s="4"/>
      <c r="D65" s="4"/>
      <c r="E65" s="4"/>
      <c r="F65" s="4"/>
      <c r="G65" s="4"/>
      <c r="H65" s="4"/>
      <c r="I65" s="4"/>
      <c r="J65" s="4"/>
      <c r="K65" s="4"/>
      <c r="L65" s="4"/>
      <c r="M65" s="4"/>
      <c r="N65" s="4"/>
      <c r="O65" s="4"/>
      <c r="P65" s="4"/>
      <c r="Q65" s="4"/>
      <c r="R65" s="4"/>
      <c r="S65" s="4"/>
      <c r="T65" s="4"/>
    </row>
    <row r="66" spans="1:20" ht="18">
      <c r="A66" s="399" t="str">
        <f>VLOOKUP(A67,TranslationTable,3,FALSE)</f>
        <v>Información proporcionada por</v>
      </c>
      <c r="B66" s="399"/>
      <c r="C66" s="399"/>
      <c r="D66" s="399"/>
      <c r="E66" s="399"/>
      <c r="F66" s="399"/>
      <c r="G66" s="399"/>
      <c r="H66" s="399"/>
      <c r="I66" s="399"/>
      <c r="J66" s="399"/>
      <c r="K66" s="399"/>
      <c r="L66" s="399"/>
      <c r="M66" s="399"/>
      <c r="N66" s="399"/>
      <c r="O66" s="399"/>
      <c r="P66" s="399"/>
      <c r="Q66" s="399"/>
      <c r="R66" s="399"/>
      <c r="S66" s="399"/>
      <c r="T66" s="399"/>
    </row>
    <row r="67" spans="1:20">
      <c r="A67" s="400" t="s">
        <v>32</v>
      </c>
      <c r="B67" s="400"/>
      <c r="C67" s="400"/>
      <c r="D67" s="400"/>
      <c r="E67" s="400"/>
      <c r="F67" s="400"/>
      <c r="G67" s="400"/>
      <c r="H67" s="400"/>
      <c r="I67" s="400"/>
      <c r="J67" s="400"/>
      <c r="K67" s="400"/>
      <c r="L67" s="400"/>
      <c r="M67" s="400"/>
      <c r="N67" s="400"/>
      <c r="O67" s="400"/>
      <c r="P67" s="400"/>
      <c r="Q67" s="400"/>
      <c r="R67" s="400"/>
      <c r="S67" s="400"/>
      <c r="T67" s="400"/>
    </row>
    <row r="68" spans="1:20" ht="60.75" customHeight="1">
      <c r="A68" s="407" t="str">
        <f>VLOOKUP(A70,TranslationTable,3,FALSE)</f>
        <v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v>
      </c>
      <c r="B68" s="407"/>
      <c r="C68" s="407"/>
      <c r="D68" s="407"/>
      <c r="E68" s="407"/>
      <c r="F68" s="407"/>
      <c r="G68" s="407"/>
      <c r="H68" s="407"/>
      <c r="I68" s="407"/>
      <c r="J68" s="407"/>
      <c r="K68" s="407"/>
      <c r="L68" s="407"/>
      <c r="M68" s="407"/>
      <c r="N68" s="407"/>
      <c r="O68" s="407"/>
      <c r="P68" s="407"/>
      <c r="Q68" s="407"/>
      <c r="R68" s="407"/>
      <c r="S68" s="407"/>
      <c r="T68" s="407"/>
    </row>
    <row r="69" spans="1:20" ht="46.5" customHeight="1">
      <c r="A69" s="408" t="s">
        <v>33</v>
      </c>
      <c r="B69" s="409"/>
      <c r="C69" s="409"/>
      <c r="D69" s="409"/>
      <c r="E69" s="409"/>
      <c r="F69" s="409"/>
      <c r="G69" s="409"/>
      <c r="H69" s="409"/>
      <c r="I69" s="409"/>
      <c r="J69" s="409"/>
      <c r="K69" s="409"/>
      <c r="L69" s="409"/>
      <c r="M69" s="409"/>
      <c r="N69" s="409"/>
      <c r="O69" s="409"/>
      <c r="P69" s="409"/>
      <c r="Q69" s="409"/>
      <c r="R69" s="409"/>
      <c r="S69" s="409"/>
      <c r="T69" s="409"/>
    </row>
    <row r="70" spans="1:20" hidden="1">
      <c r="A70" s="5" t="s">
        <v>34</v>
      </c>
      <c r="B70" s="4"/>
      <c r="C70" s="4"/>
      <c r="D70" s="4"/>
      <c r="E70" s="4"/>
      <c r="F70" s="4"/>
      <c r="G70" s="4"/>
      <c r="H70" s="4"/>
      <c r="I70" s="4"/>
      <c r="J70" s="4"/>
      <c r="K70" s="4"/>
      <c r="L70" s="4"/>
      <c r="M70" s="4"/>
      <c r="N70" s="4"/>
      <c r="O70" s="4"/>
      <c r="P70" s="4"/>
      <c r="Q70" s="4"/>
      <c r="R70" s="4"/>
      <c r="S70" s="4"/>
      <c r="T70" s="4"/>
    </row>
    <row r="71" spans="1:20" ht="15">
      <c r="A71" s="4"/>
      <c r="B71" s="3" t="str">
        <f>VLOOKUP(B72,TranslationTable,3,FALSE)</f>
        <v>Nombre</v>
      </c>
      <c r="C71" s="4"/>
      <c r="D71" s="4"/>
      <c r="E71" s="4"/>
      <c r="F71" s="4"/>
      <c r="G71" s="4"/>
      <c r="H71" s="404"/>
      <c r="I71" s="402"/>
      <c r="J71" s="402"/>
      <c r="K71" s="402"/>
      <c r="L71" s="402"/>
      <c r="M71" s="402"/>
      <c r="N71" s="402"/>
      <c r="O71" s="402"/>
      <c r="P71" s="402"/>
      <c r="Q71" s="402"/>
      <c r="R71" s="402"/>
      <c r="S71" s="403"/>
      <c r="T71" s="4"/>
    </row>
    <row r="72" spans="1:20" ht="14.1" customHeight="1">
      <c r="A72" s="4"/>
      <c r="B72" s="38" t="s">
        <v>28</v>
      </c>
      <c r="C72" s="4"/>
      <c r="D72" s="4"/>
      <c r="E72" s="4"/>
      <c r="F72" s="4"/>
      <c r="G72" s="4"/>
      <c r="H72" s="404"/>
      <c r="I72" s="402"/>
      <c r="J72" s="402"/>
      <c r="K72" s="402"/>
      <c r="L72" s="402"/>
      <c r="M72" s="402"/>
      <c r="N72" s="402"/>
      <c r="O72" s="402"/>
      <c r="P72" s="402"/>
      <c r="Q72" s="402"/>
      <c r="R72" s="402"/>
      <c r="S72" s="403"/>
      <c r="T72" s="4"/>
    </row>
    <row r="73" spans="1:20" ht="15">
      <c r="A73" s="4"/>
      <c r="B73" s="3" t="str">
        <f>VLOOKUP(B74,TranslationTable,3,FALSE)</f>
        <v>Título</v>
      </c>
      <c r="C73" s="4"/>
      <c r="D73" s="4"/>
      <c r="E73" s="4"/>
      <c r="F73" s="4"/>
      <c r="G73" s="4"/>
      <c r="H73" s="404"/>
      <c r="I73" s="402"/>
      <c r="J73" s="402"/>
      <c r="K73" s="402"/>
      <c r="L73" s="402"/>
      <c r="M73" s="402"/>
      <c r="N73" s="402"/>
      <c r="O73" s="402"/>
      <c r="P73" s="402"/>
      <c r="Q73" s="402"/>
      <c r="R73" s="402"/>
      <c r="S73" s="403"/>
      <c r="T73" s="4"/>
    </row>
    <row r="74" spans="1:20" ht="14.1" customHeight="1">
      <c r="A74" s="4"/>
      <c r="B74" s="38" t="s">
        <v>35</v>
      </c>
      <c r="C74" s="4"/>
      <c r="D74" s="4"/>
      <c r="E74" s="4"/>
      <c r="F74" s="4"/>
      <c r="G74" s="4"/>
      <c r="H74" s="404"/>
      <c r="I74" s="402"/>
      <c r="J74" s="402"/>
      <c r="K74" s="402"/>
      <c r="L74" s="402"/>
      <c r="M74" s="402"/>
      <c r="N74" s="402"/>
      <c r="O74" s="402"/>
      <c r="P74" s="402"/>
      <c r="Q74" s="402"/>
      <c r="R74" s="402"/>
      <c r="S74" s="403"/>
      <c r="T74" s="4"/>
    </row>
    <row r="75" spans="1:20" ht="15">
      <c r="A75" s="4"/>
      <c r="B75" s="3" t="str">
        <f>VLOOKUP(B76,TranslationTable,3,FALSE)</f>
        <v>Nombre de la compañía</v>
      </c>
      <c r="C75" s="4"/>
      <c r="D75" s="4"/>
      <c r="E75" s="4"/>
      <c r="F75" s="4"/>
      <c r="G75" s="4"/>
      <c r="H75" s="404"/>
      <c r="I75" s="402"/>
      <c r="J75" s="402"/>
      <c r="K75" s="402"/>
      <c r="L75" s="402"/>
      <c r="M75" s="402"/>
      <c r="N75" s="402"/>
      <c r="O75" s="402"/>
      <c r="P75" s="402"/>
      <c r="Q75" s="402"/>
      <c r="R75" s="402"/>
      <c r="S75" s="403"/>
      <c r="T75" s="4"/>
    </row>
    <row r="76" spans="1:20" ht="14.1" customHeight="1">
      <c r="A76" s="4"/>
      <c r="B76" s="38" t="s">
        <v>36</v>
      </c>
      <c r="C76" s="4"/>
      <c r="D76" s="4"/>
      <c r="E76" s="4"/>
      <c r="F76" s="4"/>
      <c r="G76" s="4"/>
      <c r="H76" s="404"/>
      <c r="I76" s="402"/>
      <c r="J76" s="402"/>
      <c r="K76" s="402"/>
      <c r="L76" s="402"/>
      <c r="M76" s="402"/>
      <c r="N76" s="402"/>
      <c r="O76" s="402"/>
      <c r="P76" s="402"/>
      <c r="Q76" s="402"/>
      <c r="R76" s="402"/>
      <c r="S76" s="403"/>
      <c r="T76" s="4"/>
    </row>
    <row r="77" spans="1:20" ht="15">
      <c r="A77" s="4"/>
      <c r="B77" s="3" t="str">
        <f>VLOOKUP(B78,TranslationTable,3,FALSE)</f>
        <v>Fecha</v>
      </c>
      <c r="C77" s="4"/>
      <c r="D77" s="4"/>
      <c r="E77" s="4"/>
      <c r="F77" s="4"/>
      <c r="G77" s="4"/>
      <c r="H77" s="415"/>
      <c r="I77" s="416"/>
      <c r="J77" s="416"/>
      <c r="K77" s="416"/>
      <c r="L77" s="416"/>
      <c r="M77" s="416"/>
      <c r="N77" s="416"/>
      <c r="O77" s="416"/>
      <c r="P77" s="416"/>
      <c r="Q77" s="416"/>
      <c r="R77" s="416"/>
      <c r="S77" s="417"/>
      <c r="T77" s="4"/>
    </row>
    <row r="78" spans="1:20" ht="14.1" customHeight="1">
      <c r="A78" s="4"/>
      <c r="B78" s="38" t="s">
        <v>37</v>
      </c>
      <c r="C78" s="4"/>
      <c r="D78" s="4"/>
      <c r="E78" s="4"/>
      <c r="F78" s="4"/>
      <c r="G78" s="4"/>
      <c r="H78" s="415"/>
      <c r="I78" s="416"/>
      <c r="J78" s="416"/>
      <c r="K78" s="416"/>
      <c r="L78" s="416"/>
      <c r="M78" s="416"/>
      <c r="N78" s="416"/>
      <c r="O78" s="416"/>
      <c r="P78" s="416"/>
      <c r="Q78" s="416"/>
      <c r="R78" s="416"/>
      <c r="S78" s="417"/>
      <c r="T78" s="4"/>
    </row>
    <row r="79" spans="1:20" ht="15">
      <c r="A79" s="4"/>
      <c r="B79" s="3" t="str">
        <f>VLOOKUP(B80,TranslationTable,3,FALSE)</f>
        <v>Correo electrónico</v>
      </c>
      <c r="C79" s="4"/>
      <c r="D79" s="4"/>
      <c r="E79" s="4"/>
      <c r="F79" s="4"/>
      <c r="G79" s="4"/>
      <c r="H79" s="401"/>
      <c r="I79" s="402"/>
      <c r="J79" s="402"/>
      <c r="K79" s="402"/>
      <c r="L79" s="402"/>
      <c r="M79" s="402"/>
      <c r="N79" s="402"/>
      <c r="O79" s="402"/>
      <c r="P79" s="402"/>
      <c r="Q79" s="402"/>
      <c r="R79" s="402"/>
      <c r="S79" s="403"/>
      <c r="T79" s="4"/>
    </row>
    <row r="80" spans="1:20" ht="14.1" customHeight="1">
      <c r="A80" s="4"/>
      <c r="B80" s="38" t="s">
        <v>20</v>
      </c>
      <c r="C80" s="4"/>
      <c r="D80" s="4"/>
      <c r="E80" s="4"/>
      <c r="F80" s="4"/>
      <c r="G80" s="4"/>
      <c r="H80" s="404"/>
      <c r="I80" s="402"/>
      <c r="J80" s="402"/>
      <c r="K80" s="402"/>
      <c r="L80" s="402"/>
      <c r="M80" s="402"/>
      <c r="N80" s="402"/>
      <c r="O80" s="402"/>
      <c r="P80" s="402"/>
      <c r="Q80" s="402"/>
      <c r="R80" s="402"/>
      <c r="S80" s="403"/>
      <c r="T80" s="4"/>
    </row>
    <row r="81" spans="1:20" ht="15">
      <c r="A81" s="4"/>
      <c r="B81" s="3" t="str">
        <f>VLOOKUP(B82,TranslationTable,3,FALSE)</f>
        <v>Teléfono</v>
      </c>
      <c r="C81" s="4"/>
      <c r="D81" s="4"/>
      <c r="E81" s="4"/>
      <c r="F81" s="4"/>
      <c r="G81" s="4"/>
      <c r="H81" s="404"/>
      <c r="I81" s="402"/>
      <c r="J81" s="402"/>
      <c r="K81" s="402"/>
      <c r="L81" s="402"/>
      <c r="M81" s="402"/>
      <c r="N81" s="402"/>
      <c r="O81" s="402"/>
      <c r="P81" s="402"/>
      <c r="Q81" s="402"/>
      <c r="R81" s="402"/>
      <c r="S81" s="403"/>
      <c r="T81" s="4"/>
    </row>
    <row r="82" spans="1:20" ht="14.1" customHeight="1">
      <c r="A82" s="4"/>
      <c r="B82" s="38" t="s">
        <v>26</v>
      </c>
      <c r="C82" s="4"/>
      <c r="D82" s="4"/>
      <c r="E82" s="4"/>
      <c r="F82" s="4"/>
      <c r="G82" s="4"/>
      <c r="H82" s="404"/>
      <c r="I82" s="402"/>
      <c r="J82" s="402"/>
      <c r="K82" s="402"/>
      <c r="L82" s="402"/>
      <c r="M82" s="402"/>
      <c r="N82" s="402"/>
      <c r="O82" s="402"/>
      <c r="P82" s="402"/>
      <c r="Q82" s="402"/>
      <c r="R82" s="402"/>
      <c r="S82" s="403"/>
      <c r="T82" s="4"/>
    </row>
    <row r="83" spans="1:20" ht="8.1" customHeight="1">
      <c r="A83" s="4"/>
      <c r="B83" s="4"/>
      <c r="C83" s="4"/>
      <c r="D83" s="4"/>
      <c r="E83" s="4"/>
      <c r="F83" s="4"/>
      <c r="G83" s="4"/>
      <c r="H83" s="4"/>
      <c r="I83" s="4"/>
      <c r="J83" s="4"/>
      <c r="K83" s="4"/>
      <c r="L83" s="4"/>
      <c r="M83" s="4"/>
      <c r="N83" s="4"/>
      <c r="O83" s="4"/>
      <c r="P83" s="4"/>
      <c r="Q83" s="4"/>
      <c r="R83" s="4"/>
      <c r="S83" s="4"/>
      <c r="T83" s="4"/>
    </row>
    <row r="84" spans="1:20" ht="30" customHeight="1">
      <c r="A84" s="405" t="str">
        <f>VLOOKUP(A86,TranslationTable,3,FALSE)</f>
        <v>Envíe el cuestionario completado por correo electrónico al contacto de PPG especificado en la sección de contacto.</v>
      </c>
      <c r="B84" s="405"/>
      <c r="C84" s="405"/>
      <c r="D84" s="405"/>
      <c r="E84" s="405"/>
      <c r="F84" s="405"/>
      <c r="G84" s="405"/>
      <c r="H84" s="405"/>
      <c r="I84" s="405"/>
      <c r="J84" s="405"/>
      <c r="K84" s="405"/>
      <c r="L84" s="405"/>
      <c r="M84" s="405"/>
      <c r="N84" s="405"/>
      <c r="O84" s="405"/>
      <c r="P84" s="405"/>
      <c r="Q84" s="405"/>
      <c r="R84" s="405"/>
      <c r="S84" s="405"/>
      <c r="T84" s="405"/>
    </row>
    <row r="85" spans="1:20" ht="14.1" customHeight="1">
      <c r="A85" s="406" t="s">
        <v>38</v>
      </c>
      <c r="B85" s="406"/>
      <c r="C85" s="406"/>
      <c r="D85" s="406"/>
      <c r="E85" s="406"/>
      <c r="F85" s="406"/>
      <c r="G85" s="406"/>
      <c r="H85" s="406"/>
      <c r="I85" s="406"/>
      <c r="J85" s="406"/>
      <c r="K85" s="406"/>
      <c r="L85" s="406"/>
      <c r="M85" s="406"/>
      <c r="N85" s="406"/>
      <c r="O85" s="406"/>
      <c r="P85" s="406"/>
      <c r="Q85" s="406"/>
      <c r="R85" s="406"/>
      <c r="S85" s="406"/>
      <c r="T85" s="406"/>
    </row>
    <row r="86" spans="1:20" hidden="1">
      <c r="A86" s="418" t="s">
        <v>39</v>
      </c>
      <c r="B86" s="418"/>
      <c r="C86" s="418"/>
      <c r="D86" s="418"/>
      <c r="E86" s="418"/>
      <c r="F86" s="418"/>
      <c r="G86" s="418"/>
      <c r="H86" s="418"/>
      <c r="I86" s="418"/>
      <c r="J86" s="418"/>
      <c r="K86" s="418"/>
      <c r="L86" s="418"/>
      <c r="M86" s="418"/>
      <c r="N86" s="418"/>
      <c r="O86" s="418"/>
      <c r="P86" s="418"/>
      <c r="Q86" s="418"/>
      <c r="R86" s="418"/>
      <c r="S86" s="418"/>
      <c r="T86" s="418"/>
    </row>
    <row r="87" spans="1:20" ht="7.5" customHeight="1">
      <c r="A87" s="164"/>
      <c r="B87" s="164"/>
      <c r="C87" s="164"/>
      <c r="D87" s="164"/>
      <c r="E87" s="164"/>
      <c r="F87" s="164"/>
      <c r="G87" s="164"/>
      <c r="H87" s="164"/>
      <c r="I87" s="164"/>
      <c r="J87" s="164"/>
      <c r="K87" s="164"/>
      <c r="L87" s="164"/>
      <c r="M87" s="164"/>
      <c r="N87" s="164"/>
      <c r="O87" s="164"/>
      <c r="P87" s="164"/>
      <c r="Q87" s="164"/>
      <c r="R87" s="164"/>
      <c r="S87" s="164"/>
      <c r="T87" s="164"/>
    </row>
    <row r="88" spans="1:20" ht="108" customHeight="1">
      <c r="A88" s="165" t="s">
        <v>40</v>
      </c>
      <c r="B88" s="411" t="str">
        <f>VLOOKUP(B89,TranslationTable,3,FALSE)</f>
        <v>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v>
      </c>
      <c r="C88" s="411"/>
      <c r="D88" s="411"/>
      <c r="E88" s="411"/>
      <c r="F88" s="411"/>
      <c r="G88" s="411"/>
      <c r="H88" s="411"/>
      <c r="I88" s="411"/>
      <c r="J88" s="411"/>
      <c r="K88" s="411"/>
      <c r="L88" s="411"/>
      <c r="M88" s="411"/>
      <c r="N88" s="411"/>
      <c r="O88" s="411"/>
      <c r="P88" s="411"/>
      <c r="Q88" s="411"/>
      <c r="R88" s="411"/>
      <c r="S88" s="411"/>
      <c r="T88" s="167"/>
    </row>
    <row r="89" spans="1:20" hidden="1">
      <c r="A89" s="165"/>
      <c r="B89" s="166" t="s">
        <v>41</v>
      </c>
      <c r="C89" s="164"/>
      <c r="D89" s="164"/>
      <c r="E89" s="164"/>
      <c r="F89" s="164"/>
      <c r="G89" s="164"/>
      <c r="H89" s="164"/>
      <c r="I89" s="164"/>
      <c r="J89" s="164"/>
      <c r="K89" s="164"/>
      <c r="L89" s="164"/>
      <c r="M89" s="164"/>
      <c r="N89" s="164"/>
      <c r="O89" s="164"/>
      <c r="P89" s="164"/>
      <c r="Q89" s="164"/>
      <c r="R89" s="164"/>
      <c r="S89" s="164"/>
      <c r="T89" s="164"/>
    </row>
    <row r="90" spans="1:20" ht="81.2" customHeight="1">
      <c r="A90" s="27" t="s">
        <v>40</v>
      </c>
      <c r="B90" s="410" t="s">
        <v>42</v>
      </c>
      <c r="C90" s="410"/>
      <c r="D90" s="410"/>
      <c r="E90" s="410"/>
      <c r="F90" s="410"/>
      <c r="G90" s="410"/>
      <c r="H90" s="410"/>
      <c r="I90" s="410"/>
      <c r="J90" s="410"/>
      <c r="K90" s="410"/>
      <c r="L90" s="410"/>
      <c r="M90" s="410"/>
      <c r="N90" s="410"/>
      <c r="O90" s="410"/>
      <c r="P90" s="410"/>
      <c r="Q90" s="410"/>
      <c r="R90" s="410"/>
      <c r="S90" s="410"/>
      <c r="T90" s="164"/>
    </row>
    <row r="1218" spans="3:3">
      <c r="C1218" s="89" t="s">
        <v>43</v>
      </c>
    </row>
  </sheetData>
  <sheetProtection algorithmName="SHA-512" hashValue="OR5/tzQ6nuO3vAbWuGDv8eg8sXwpeG+Qc+wbnt8QRKW+7qw1rbwKgxslsUauiPcldmqUeuEp5PbBsVBj1MNztA==" saltValue="m1XEvCikcZwjLtNxV4eecw==" spinCount="100000" sheet="1" selectLockedCells="1"/>
  <mergeCells count="48">
    <mergeCell ref="B90:S90"/>
    <mergeCell ref="B88:S88"/>
    <mergeCell ref="A13:T13"/>
    <mergeCell ref="A4:T4"/>
    <mergeCell ref="B22:S22"/>
    <mergeCell ref="B23:S23"/>
    <mergeCell ref="A12:T12"/>
    <mergeCell ref="H15:S16"/>
    <mergeCell ref="H17:S18"/>
    <mergeCell ref="H19:S20"/>
    <mergeCell ref="H25:S26"/>
    <mergeCell ref="H27:S28"/>
    <mergeCell ref="H77:S78"/>
    <mergeCell ref="H63:S64"/>
    <mergeCell ref="A66:T66"/>
    <mergeCell ref="A86:T86"/>
    <mergeCell ref="H41:S42"/>
    <mergeCell ref="H79:S80"/>
    <mergeCell ref="H81:S82"/>
    <mergeCell ref="A84:T84"/>
    <mergeCell ref="A85:T85"/>
    <mergeCell ref="H49:S50"/>
    <mergeCell ref="H51:S52"/>
    <mergeCell ref="H53:S54"/>
    <mergeCell ref="H59:S60"/>
    <mergeCell ref="H61:S62"/>
    <mergeCell ref="A67:T67"/>
    <mergeCell ref="A68:T68"/>
    <mergeCell ref="A69:T69"/>
    <mergeCell ref="H71:S72"/>
    <mergeCell ref="H73:S74"/>
    <mergeCell ref="H75:S76"/>
    <mergeCell ref="A2:M2"/>
    <mergeCell ref="A6:T6"/>
    <mergeCell ref="A3:P3"/>
    <mergeCell ref="B56:S56"/>
    <mergeCell ref="B57:S57"/>
    <mergeCell ref="B46:S46"/>
    <mergeCell ref="B47:S47"/>
    <mergeCell ref="B36:S36"/>
    <mergeCell ref="B37:S37"/>
    <mergeCell ref="H43:S44"/>
    <mergeCell ref="B9:S9"/>
    <mergeCell ref="B10:S10"/>
    <mergeCell ref="H29:S30"/>
    <mergeCell ref="H31:S32"/>
    <mergeCell ref="H33:S34"/>
    <mergeCell ref="H39:S40"/>
  </mergeCells>
  <conditionalFormatting sqref="A4">
    <cfRule type="containsText" dxfId="62" priority="5" operator="containsText" text="January 00 1900">
      <formula>NOT(ISERROR(SEARCH("January 00 1900",A4)))</formula>
    </cfRule>
    <cfRule type="cellIs" dxfId="61" priority="7" operator="equal">
      <formula>0</formula>
    </cfRule>
  </conditionalFormatting>
  <conditionalFormatting sqref="A65:T65">
    <cfRule type="cellIs" dxfId="60" priority="8" operator="equal">
      <formula>0</formula>
    </cfRule>
    <cfRule type="containsErrors" dxfId="59" priority="9">
      <formula>ISERROR(A65)</formula>
    </cfRule>
  </conditionalFormatting>
  <hyperlinks>
    <hyperlink ref="A6" r:id="rId1" display="http://corporate.ppg.com/Purchasing/Raw-Material-Introduction-Process.aspx" xr:uid="{00000000-0004-0000-0100-000000000000}"/>
    <hyperlink ref="A6:T6" r:id="rId2" display="https://procurement.ppg.com/Raw-Material-Introduction" xr:uid="{67766947-8290-4A33-A71D-10EDB102DDC9}"/>
  </hyperlinks>
  <printOptions horizontalCentered="1"/>
  <pageMargins left="0.25" right="0.25" top="0.5" bottom="0.25" header="0.3" footer="0.3"/>
  <pageSetup scale="94" fitToHeight="0" orientation="portrait" r:id="rId3"/>
  <rowBreaks count="1" manualBreakCount="1">
    <brk id="55" max="19" man="1"/>
  </rowBreaks>
  <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6826F9F7-7303-43A3-836C-B91A9FDFE941}">
            <xm:f>NOT(ISERROR(SEARCH(", , ",A4)))</xm:f>
            <xm:f>", , "</xm:f>
            <x14:dxf>
              <font>
                <color theme="5"/>
              </font>
              <fill>
                <patternFill>
                  <bgColor theme="5"/>
                </patternFill>
              </fill>
            </x14:dxf>
          </x14:cfRule>
          <xm:sqref>A4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AL173"/>
  <sheetViews>
    <sheetView topLeftCell="A44" workbookViewId="0">
      <selection activeCell="O158" sqref="O158:S159"/>
    </sheetView>
  </sheetViews>
  <sheetFormatPr defaultColWidth="4.625" defaultRowHeight="14.25"/>
  <cols>
    <col min="1" max="1" width="2.625" style="62" customWidth="1"/>
    <col min="2" max="2" width="5" style="62" customWidth="1"/>
    <col min="3" max="3" width="4.625" style="62"/>
    <col min="4" max="5" width="6.25" style="62" bestFit="1" customWidth="1"/>
    <col min="6" max="7" width="4.625" style="62"/>
    <col min="8" max="8" width="8.875" style="62" customWidth="1"/>
    <col min="9" max="18" width="4.625" style="62"/>
    <col min="19" max="19" width="6.625" style="62" customWidth="1"/>
    <col min="20" max="20" width="2.625" style="62" customWidth="1"/>
    <col min="21" max="21" width="2.875" style="62" bestFit="1" customWidth="1"/>
    <col min="22" max="22" width="4.625" style="69"/>
    <col min="23" max="16384" width="4.625" style="62"/>
  </cols>
  <sheetData>
    <row r="1" spans="1:21" ht="6.95" customHeight="1">
      <c r="A1" s="246"/>
      <c r="B1" s="246"/>
      <c r="C1" s="246"/>
      <c r="D1" s="246"/>
      <c r="E1" s="246"/>
      <c r="F1" s="246"/>
      <c r="G1" s="246"/>
      <c r="H1" s="246"/>
      <c r="I1" s="246"/>
      <c r="J1" s="246"/>
      <c r="K1" s="246"/>
      <c r="L1" s="246"/>
      <c r="M1" s="246"/>
      <c r="N1" s="246"/>
      <c r="O1" s="246"/>
      <c r="P1" s="246"/>
      <c r="Q1" s="246"/>
      <c r="R1" s="4"/>
      <c r="S1" s="4"/>
      <c r="T1" s="4"/>
    </row>
    <row r="2" spans="1:21" ht="20.25">
      <c r="A2" s="467" t="str">
        <f>VLOOKUP(A3,TranslationTable,3,FALSE)</f>
        <v>Parte B: información del producto</v>
      </c>
      <c r="B2" s="467"/>
      <c r="C2" s="467"/>
      <c r="D2" s="467"/>
      <c r="E2" s="467"/>
      <c r="F2" s="467"/>
      <c r="G2" s="467"/>
      <c r="H2" s="467"/>
      <c r="I2" s="467"/>
      <c r="J2" s="467"/>
      <c r="K2" s="467"/>
      <c r="L2" s="467"/>
      <c r="M2" s="467"/>
      <c r="N2" s="467"/>
      <c r="O2" s="467"/>
      <c r="P2" s="467"/>
      <c r="Q2" s="467"/>
      <c r="R2" s="153"/>
      <c r="S2" s="153"/>
      <c r="T2" s="153"/>
    </row>
    <row r="3" spans="1:21" ht="15.95" customHeight="1">
      <c r="A3" s="496" t="s">
        <v>44</v>
      </c>
      <c r="B3" s="496"/>
      <c r="C3" s="496"/>
      <c r="D3" s="496"/>
      <c r="E3" s="496"/>
      <c r="F3" s="496"/>
      <c r="G3" s="496"/>
      <c r="H3" s="496"/>
      <c r="I3" s="496"/>
      <c r="J3" s="496"/>
      <c r="K3" s="496"/>
      <c r="L3" s="496"/>
      <c r="M3" s="496"/>
      <c r="N3" s="496"/>
      <c r="O3" s="496"/>
      <c r="P3" s="496"/>
      <c r="Q3" s="255"/>
      <c r="R3" s="152"/>
      <c r="S3" s="152"/>
      <c r="T3" s="152"/>
      <c r="U3" s="63"/>
    </row>
    <row r="4" spans="1:21" ht="15.95" customHeight="1">
      <c r="A4" s="413" t="str">
        <f>'A - Contact Info'!A4</f>
        <v>, , January 00 1900</v>
      </c>
      <c r="B4" s="413"/>
      <c r="C4" s="413"/>
      <c r="D4" s="413"/>
      <c r="E4" s="413"/>
      <c r="F4" s="413"/>
      <c r="G4" s="413"/>
      <c r="H4" s="413"/>
      <c r="I4" s="413"/>
      <c r="J4" s="413"/>
      <c r="K4" s="413"/>
      <c r="L4" s="413"/>
      <c r="M4" s="413"/>
      <c r="N4" s="413"/>
      <c r="O4" s="413"/>
      <c r="P4" s="413"/>
      <c r="Q4" s="413"/>
      <c r="R4" s="413"/>
      <c r="S4" s="413"/>
      <c r="T4" s="413"/>
      <c r="U4" s="63"/>
    </row>
    <row r="5" spans="1:21" ht="3.95" customHeight="1">
      <c r="A5" s="4"/>
      <c r="B5" s="4"/>
      <c r="C5" s="4"/>
      <c r="D5" s="4"/>
      <c r="E5" s="4"/>
      <c r="F5" s="4"/>
      <c r="G5" s="4"/>
      <c r="H5" s="4"/>
      <c r="I5" s="4"/>
      <c r="J5" s="4"/>
      <c r="K5" s="4"/>
      <c r="L5" s="4"/>
      <c r="M5" s="4"/>
      <c r="N5" s="4"/>
      <c r="O5" s="4"/>
      <c r="P5" s="4"/>
      <c r="Q5" s="4"/>
      <c r="R5" s="4"/>
      <c r="S5" s="4"/>
      <c r="T5" s="4"/>
    </row>
    <row r="6" spans="1:21" ht="15">
      <c r="A6" s="397" t="str">
        <f>VLOOKUP(A7,TranslationTable,3,FALSE)</f>
        <v>Capacitación RMIR / Preguntas Frecuentes</v>
      </c>
      <c r="B6" s="397"/>
      <c r="C6" s="397"/>
      <c r="D6" s="397"/>
      <c r="E6" s="397"/>
      <c r="F6" s="397"/>
      <c r="G6" s="397"/>
      <c r="H6" s="397"/>
      <c r="I6" s="397"/>
      <c r="J6" s="397"/>
      <c r="K6" s="397"/>
      <c r="L6" s="397"/>
      <c r="M6" s="397"/>
      <c r="N6" s="397"/>
      <c r="O6" s="397"/>
      <c r="P6" s="397"/>
      <c r="Q6" s="397"/>
      <c r="R6" s="397"/>
      <c r="S6" s="397"/>
      <c r="T6" s="397"/>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8">
      <c r="A9" s="246"/>
      <c r="B9" s="399" t="str">
        <f>VLOOKUP(B10,TranslationTable,3,FALSE)</f>
        <v>Características</v>
      </c>
      <c r="C9" s="399"/>
      <c r="D9" s="399"/>
      <c r="E9" s="399"/>
      <c r="F9" s="399"/>
      <c r="G9" s="399"/>
      <c r="H9" s="399"/>
      <c r="I9" s="399"/>
      <c r="J9" s="399"/>
      <c r="K9" s="399"/>
      <c r="L9" s="399"/>
      <c r="M9" s="399"/>
      <c r="N9" s="399"/>
      <c r="O9" s="399"/>
      <c r="P9" s="399"/>
      <c r="Q9" s="399"/>
      <c r="R9" s="399"/>
      <c r="S9" s="399"/>
      <c r="T9" s="256"/>
    </row>
    <row r="10" spans="1:21">
      <c r="A10" s="246"/>
      <c r="B10" s="400" t="s">
        <v>45</v>
      </c>
      <c r="C10" s="400"/>
      <c r="D10" s="400"/>
      <c r="E10" s="400"/>
      <c r="F10" s="400"/>
      <c r="G10" s="400"/>
      <c r="H10" s="400"/>
      <c r="I10" s="400"/>
      <c r="J10" s="400"/>
      <c r="K10" s="400"/>
      <c r="L10" s="400"/>
      <c r="M10" s="400"/>
      <c r="N10" s="400"/>
      <c r="O10" s="400"/>
      <c r="P10" s="400"/>
      <c r="Q10" s="400"/>
      <c r="R10" s="400"/>
      <c r="S10" s="400"/>
      <c r="T10" s="257"/>
    </row>
    <row r="11" spans="1:21" ht="6.95" customHeight="1">
      <c r="A11" s="4"/>
      <c r="B11" s="4"/>
      <c r="C11" s="4"/>
      <c r="D11" s="4"/>
      <c r="E11" s="4"/>
      <c r="F11" s="4"/>
      <c r="G11" s="4"/>
      <c r="H11" s="4"/>
      <c r="I11" s="4"/>
      <c r="J11" s="4"/>
      <c r="K11" s="4"/>
      <c r="L11" s="4"/>
      <c r="M11" s="4"/>
      <c r="N11" s="4"/>
      <c r="O11" s="4"/>
      <c r="P11" s="4"/>
      <c r="Q11" s="4"/>
      <c r="R11" s="4"/>
      <c r="S11" s="4"/>
      <c r="T11" s="4"/>
    </row>
    <row r="12" spans="1:21" ht="15">
      <c r="A12" s="53"/>
      <c r="B12" s="7"/>
      <c r="C12" s="53"/>
      <c r="D12" s="53"/>
      <c r="E12" s="53"/>
      <c r="F12" s="53"/>
      <c r="G12" s="53"/>
      <c r="H12" s="53"/>
      <c r="I12" s="495" t="str">
        <f>VLOOKUP(I13,TranslationTable,3,FALSE)</f>
        <v>Valor</v>
      </c>
      <c r="J12" s="495"/>
      <c r="K12" s="495"/>
      <c r="L12" s="495"/>
      <c r="M12" s="495"/>
      <c r="N12" s="495"/>
      <c r="O12" s="495"/>
      <c r="P12" s="495" t="str">
        <f>VLOOKUP(P13,TranslationTable,3,FALSE)</f>
        <v>Unidades de medida</v>
      </c>
      <c r="Q12" s="495"/>
      <c r="R12" s="495"/>
      <c r="S12" s="495"/>
      <c r="T12" s="4"/>
    </row>
    <row r="13" spans="1:21">
      <c r="A13" s="4"/>
      <c r="B13" s="4"/>
      <c r="C13" s="4"/>
      <c r="D13" s="4"/>
      <c r="E13" s="4"/>
      <c r="F13" s="4"/>
      <c r="G13" s="4"/>
      <c r="H13" s="4"/>
      <c r="I13" s="497" t="s">
        <v>46</v>
      </c>
      <c r="J13" s="497"/>
      <c r="K13" s="497"/>
      <c r="L13" s="497"/>
      <c r="M13" s="497"/>
      <c r="N13" s="497"/>
      <c r="O13" s="497"/>
      <c r="P13" s="497" t="s">
        <v>47</v>
      </c>
      <c r="Q13" s="497"/>
      <c r="R13" s="497"/>
      <c r="S13" s="497"/>
      <c r="T13" s="4"/>
    </row>
    <row r="14" spans="1:21" ht="17.45" customHeight="1">
      <c r="A14" s="4"/>
      <c r="B14" s="3" t="str">
        <f>VLOOKUP(B15,TranslationTable,3,FALSE)</f>
        <v>Gravedad específica o densidad</v>
      </c>
      <c r="C14" s="4"/>
      <c r="D14" s="4"/>
      <c r="E14" s="4"/>
      <c r="F14" s="4"/>
      <c r="G14" s="4"/>
      <c r="H14" s="4"/>
      <c r="I14" s="477"/>
      <c r="J14" s="478"/>
      <c r="K14" s="478"/>
      <c r="L14" s="478"/>
      <c r="M14" s="478"/>
      <c r="N14" s="478"/>
      <c r="O14" s="479"/>
      <c r="P14" s="435" t="s">
        <v>1356</v>
      </c>
      <c r="Q14" s="436"/>
      <c r="R14" s="436"/>
      <c r="S14" s="437"/>
      <c r="T14" s="4"/>
    </row>
    <row r="15" spans="1:21" ht="17.45" customHeight="1">
      <c r="A15" s="4"/>
      <c r="B15" s="38" t="s">
        <v>49</v>
      </c>
      <c r="C15" s="4"/>
      <c r="D15" s="4"/>
      <c r="E15" s="4"/>
      <c r="F15" s="4"/>
      <c r="G15" s="4"/>
      <c r="H15" s="4"/>
      <c r="I15" s="480"/>
      <c r="J15" s="481"/>
      <c r="K15" s="481"/>
      <c r="L15" s="481"/>
      <c r="M15" s="481"/>
      <c r="N15" s="481"/>
      <c r="O15" s="482"/>
      <c r="P15" s="438"/>
      <c r="Q15" s="439"/>
      <c r="R15" s="439"/>
      <c r="S15" s="440"/>
      <c r="T15" s="4"/>
    </row>
    <row r="16" spans="1:21" ht="17.45" customHeight="1">
      <c r="A16" s="4"/>
      <c r="B16" s="3" t="str">
        <f>VLOOKUP(B17,TranslationTable,3,FALSE)</f>
        <v xml:space="preserve">Peso de los sólidos  (no volátiles) </v>
      </c>
      <c r="C16" s="4"/>
      <c r="D16" s="4"/>
      <c r="E16" s="4"/>
      <c r="F16" s="4"/>
      <c r="G16" s="4"/>
      <c r="H16" s="4"/>
      <c r="I16" s="477"/>
      <c r="J16" s="478"/>
      <c r="K16" s="478"/>
      <c r="L16" s="478"/>
      <c r="M16" s="478"/>
      <c r="N16" s="478"/>
      <c r="O16" s="479"/>
      <c r="P16" s="468" t="s">
        <v>50</v>
      </c>
      <c r="Q16" s="469"/>
      <c r="R16" s="469"/>
      <c r="S16" s="470"/>
      <c r="T16" s="4"/>
    </row>
    <row r="17" spans="1:38" ht="17.45" customHeight="1">
      <c r="A17" s="4"/>
      <c r="B17" s="38" t="s">
        <v>51</v>
      </c>
      <c r="C17" s="4"/>
      <c r="D17" s="4"/>
      <c r="E17" s="4"/>
      <c r="F17" s="4"/>
      <c r="G17" s="4"/>
      <c r="H17" s="4"/>
      <c r="I17" s="480"/>
      <c r="J17" s="481"/>
      <c r="K17" s="481"/>
      <c r="L17" s="481"/>
      <c r="M17" s="481"/>
      <c r="N17" s="481"/>
      <c r="O17" s="482"/>
      <c r="P17" s="471"/>
      <c r="Q17" s="472"/>
      <c r="R17" s="472"/>
      <c r="S17" s="473"/>
      <c r="T17" s="4"/>
    </row>
    <row r="18" spans="1:38" ht="17.45" customHeight="1">
      <c r="A18" s="4"/>
      <c r="B18" s="3" t="str">
        <f>VLOOKUP(B19,TranslationTable,3,FALSE)</f>
        <v xml:space="preserve">Volumen de sólidos (no volátiles) </v>
      </c>
      <c r="C18" s="4"/>
      <c r="D18" s="4"/>
      <c r="E18" s="4"/>
      <c r="F18" s="4"/>
      <c r="G18" s="4"/>
      <c r="H18" s="4"/>
      <c r="I18" s="477"/>
      <c r="J18" s="478"/>
      <c r="K18" s="478"/>
      <c r="L18" s="478"/>
      <c r="M18" s="478"/>
      <c r="N18" s="478"/>
      <c r="O18" s="479"/>
      <c r="P18" s="499" t="s">
        <v>50</v>
      </c>
      <c r="Q18" s="500"/>
      <c r="R18" s="500"/>
      <c r="S18" s="501"/>
      <c r="T18" s="4"/>
    </row>
    <row r="19" spans="1:38" ht="17.45" customHeight="1">
      <c r="A19" s="4"/>
      <c r="B19" s="38" t="s">
        <v>52</v>
      </c>
      <c r="C19" s="4"/>
      <c r="D19" s="4"/>
      <c r="E19" s="4"/>
      <c r="F19" s="4"/>
      <c r="G19" s="4"/>
      <c r="H19" s="4"/>
      <c r="I19" s="480"/>
      <c r="J19" s="481"/>
      <c r="K19" s="481"/>
      <c r="L19" s="481"/>
      <c r="M19" s="481"/>
      <c r="N19" s="481"/>
      <c r="O19" s="482"/>
      <c r="P19" s="499"/>
      <c r="Q19" s="500"/>
      <c r="R19" s="500"/>
      <c r="S19" s="501"/>
      <c r="T19" s="4"/>
    </row>
    <row r="20" spans="1:38" ht="15">
      <c r="A20" s="4"/>
      <c r="B20" s="6"/>
      <c r="C20" s="4"/>
      <c r="D20" s="4"/>
      <c r="E20" s="4"/>
      <c r="F20" s="4"/>
      <c r="G20" s="4"/>
      <c r="H20" s="134">
        <f>('C - Composition '!L77)</f>
        <v>0</v>
      </c>
      <c r="I20" s="135" t="str">
        <f>VLOOKUP(I21,TranslationTable,3,FALSE)</f>
        <v xml:space="preserve">% en peso total de sólidos (no volátiles) basado en la composición </v>
      </c>
      <c r="J20" s="136"/>
      <c r="K20" s="136"/>
      <c r="L20" s="136"/>
      <c r="M20" s="136"/>
      <c r="N20" s="136"/>
      <c r="O20" s="3"/>
      <c r="P20" s="28"/>
      <c r="Q20" s="28"/>
      <c r="R20" s="28"/>
      <c r="S20" s="28"/>
      <c r="T20" s="4"/>
      <c r="W20" s="64"/>
      <c r="X20" s="64"/>
      <c r="Y20" s="64"/>
      <c r="Z20" s="64"/>
      <c r="AA20" s="64"/>
      <c r="AB20" s="64"/>
      <c r="AC20" s="64"/>
      <c r="AD20" s="64"/>
      <c r="AE20" s="64"/>
      <c r="AF20" s="64"/>
      <c r="AG20" s="64"/>
      <c r="AH20" s="64"/>
      <c r="AI20" s="64"/>
      <c r="AJ20" s="64"/>
      <c r="AK20" s="64"/>
      <c r="AL20" s="64"/>
    </row>
    <row r="21" spans="1:38" ht="14.25" customHeight="1">
      <c r="A21" s="4"/>
      <c r="B21" s="6"/>
      <c r="C21" s="4"/>
      <c r="D21" s="4"/>
      <c r="E21" s="4"/>
      <c r="F21" s="4"/>
      <c r="G21" s="4"/>
      <c r="H21" s="137">
        <f>H20</f>
        <v>0</v>
      </c>
      <c r="I21" s="138" t="s">
        <v>53</v>
      </c>
      <c r="J21" s="139"/>
      <c r="K21" s="139"/>
      <c r="L21" s="139"/>
      <c r="M21" s="139"/>
      <c r="N21" s="139"/>
      <c r="O21" s="139"/>
      <c r="P21" s="28"/>
      <c r="Q21" s="28"/>
      <c r="R21" s="28"/>
      <c r="S21" s="28"/>
      <c r="T21" s="4"/>
      <c r="W21" s="64"/>
      <c r="X21" s="64"/>
      <c r="Y21" s="64"/>
      <c r="Z21" s="64"/>
      <c r="AA21" s="64"/>
      <c r="AB21" s="64"/>
      <c r="AC21" s="64"/>
      <c r="AD21" s="64"/>
      <c r="AE21" s="64"/>
      <c r="AF21" s="64"/>
      <c r="AG21" s="64"/>
      <c r="AH21" s="64"/>
      <c r="AI21" s="64"/>
      <c r="AJ21" s="64"/>
      <c r="AK21" s="64"/>
      <c r="AL21" s="64"/>
    </row>
    <row r="22" spans="1:38" ht="17.45" customHeight="1">
      <c r="A22" s="4"/>
      <c r="B22" s="3" t="str">
        <f>VLOOKUP(B23,TranslationTable,3,FALSE)</f>
        <v>Peso de los pigmentos</v>
      </c>
      <c r="C22" s="4"/>
      <c r="D22" s="4"/>
      <c r="E22" s="4"/>
      <c r="F22" s="4"/>
      <c r="G22" s="4"/>
      <c r="H22" s="28"/>
      <c r="I22" s="477"/>
      <c r="J22" s="478"/>
      <c r="K22" s="478"/>
      <c r="L22" s="478"/>
      <c r="M22" s="478"/>
      <c r="N22" s="478"/>
      <c r="O22" s="479"/>
      <c r="P22" s="468" t="s">
        <v>50</v>
      </c>
      <c r="Q22" s="469"/>
      <c r="R22" s="469"/>
      <c r="S22" s="470"/>
      <c r="T22" s="4"/>
    </row>
    <row r="23" spans="1:38" ht="17.45" customHeight="1">
      <c r="A23" s="4"/>
      <c r="B23" s="38" t="s">
        <v>54</v>
      </c>
      <c r="C23" s="4"/>
      <c r="D23" s="4"/>
      <c r="E23" s="4"/>
      <c r="F23" s="4"/>
      <c r="G23" s="4"/>
      <c r="H23" s="28"/>
      <c r="I23" s="480"/>
      <c r="J23" s="481"/>
      <c r="K23" s="481"/>
      <c r="L23" s="481"/>
      <c r="M23" s="481"/>
      <c r="N23" s="481"/>
      <c r="O23" s="482"/>
      <c r="P23" s="471"/>
      <c r="Q23" s="472"/>
      <c r="R23" s="472"/>
      <c r="S23" s="473"/>
      <c r="T23" s="4"/>
      <c r="U23" s="62" t="str">
        <f>IF(H26&gt;H20,"Error, weight pigment higher than total solids","")</f>
        <v/>
      </c>
    </row>
    <row r="24" spans="1:38" ht="17.45" customHeight="1">
      <c r="A24" s="4"/>
      <c r="B24" s="3" t="str">
        <f>VLOOKUP(B25,TranslationTable,3,FALSE)</f>
        <v>Volumen de pigmentos</v>
      </c>
      <c r="C24" s="4"/>
      <c r="D24" s="4"/>
      <c r="E24" s="4"/>
      <c r="F24" s="4"/>
      <c r="G24" s="4"/>
      <c r="H24" s="28"/>
      <c r="I24" s="477"/>
      <c r="J24" s="478"/>
      <c r="K24" s="478"/>
      <c r="L24" s="478"/>
      <c r="M24" s="478"/>
      <c r="N24" s="478"/>
      <c r="O24" s="479"/>
      <c r="P24" s="468" t="s">
        <v>50</v>
      </c>
      <c r="Q24" s="469"/>
      <c r="R24" s="469"/>
      <c r="S24" s="470"/>
      <c r="T24" s="4"/>
    </row>
    <row r="25" spans="1:38" ht="17.45" customHeight="1">
      <c r="A25" s="4"/>
      <c r="B25" s="38" t="s">
        <v>55</v>
      </c>
      <c r="C25" s="4"/>
      <c r="D25" s="4"/>
      <c r="E25" s="4"/>
      <c r="F25" s="4"/>
      <c r="G25" s="4"/>
      <c r="H25" s="28"/>
      <c r="I25" s="480"/>
      <c r="J25" s="481"/>
      <c r="K25" s="481"/>
      <c r="L25" s="481"/>
      <c r="M25" s="481"/>
      <c r="N25" s="481"/>
      <c r="O25" s="482"/>
      <c r="P25" s="474"/>
      <c r="Q25" s="475"/>
      <c r="R25" s="475"/>
      <c r="S25" s="476"/>
      <c r="T25" s="4"/>
    </row>
    <row r="26" spans="1:38" ht="14.25" customHeight="1">
      <c r="A26" s="4"/>
      <c r="B26" s="6"/>
      <c r="C26" s="4"/>
      <c r="D26" s="4"/>
      <c r="E26" s="4"/>
      <c r="F26" s="4"/>
      <c r="G26" s="4"/>
      <c r="H26" s="134">
        <f>'C - Composition '!H75</f>
        <v>0</v>
      </c>
      <c r="I26" s="135" t="str">
        <f>VLOOKUP(I27,TranslationTable,3,FALSE)</f>
        <v xml:space="preserve">% en peso total de pigmentos basado en la composición </v>
      </c>
      <c r="J26" s="140"/>
      <c r="K26" s="140"/>
      <c r="L26" s="140"/>
      <c r="M26" s="140"/>
      <c r="N26" s="140"/>
      <c r="O26" s="140"/>
      <c r="P26" s="93"/>
      <c r="Q26" s="93"/>
      <c r="R26" s="93"/>
      <c r="S26" s="93"/>
      <c r="T26" s="4"/>
    </row>
    <row r="27" spans="1:38" ht="14.25" customHeight="1">
      <c r="A27" s="4"/>
      <c r="B27" s="6"/>
      <c r="C27" s="4"/>
      <c r="D27" s="4"/>
      <c r="E27" s="4"/>
      <c r="F27" s="4"/>
      <c r="G27" s="4"/>
      <c r="H27" s="137">
        <f>H26</f>
        <v>0</v>
      </c>
      <c r="I27" s="141" t="s">
        <v>56</v>
      </c>
      <c r="J27" s="140"/>
      <c r="K27" s="140"/>
      <c r="L27" s="140"/>
      <c r="M27" s="140"/>
      <c r="N27" s="140"/>
      <c r="O27" s="140"/>
      <c r="P27" s="57"/>
      <c r="Q27" s="57"/>
      <c r="R27" s="57"/>
      <c r="S27" s="57"/>
      <c r="T27" s="4"/>
    </row>
    <row r="28" spans="1:38" ht="15">
      <c r="A28" s="4"/>
      <c r="B28" s="3" t="str">
        <f>VLOOKUP(B29,TranslationTable,3,FALSE)</f>
        <v>Punto de inflamación</v>
      </c>
      <c r="C28" s="4"/>
      <c r="D28" s="4"/>
      <c r="E28" s="4"/>
      <c r="F28" s="4"/>
      <c r="G28" s="4"/>
      <c r="H28" s="4"/>
      <c r="I28" s="425"/>
      <c r="J28" s="426"/>
      <c r="K28" s="426"/>
      <c r="L28" s="426"/>
      <c r="M28" s="426"/>
      <c r="N28" s="426"/>
      <c r="O28" s="427"/>
      <c r="P28" s="485" t="s">
        <v>1356</v>
      </c>
      <c r="Q28" s="486"/>
      <c r="R28" s="486"/>
      <c r="S28" s="487"/>
      <c r="T28" s="4"/>
    </row>
    <row r="29" spans="1:38">
      <c r="A29" s="4"/>
      <c r="B29" s="38" t="s">
        <v>57</v>
      </c>
      <c r="C29" s="4"/>
      <c r="D29" s="4"/>
      <c r="E29" s="4"/>
      <c r="F29" s="4"/>
      <c r="G29" s="4"/>
      <c r="H29" s="4"/>
      <c r="I29" s="428"/>
      <c r="J29" s="429"/>
      <c r="K29" s="429"/>
      <c r="L29" s="429"/>
      <c r="M29" s="429"/>
      <c r="N29" s="429"/>
      <c r="O29" s="430"/>
      <c r="P29" s="485"/>
      <c r="Q29" s="486"/>
      <c r="R29" s="486"/>
      <c r="S29" s="487"/>
      <c r="T29" s="4"/>
    </row>
    <row r="30" spans="1:38" ht="15" customHeight="1">
      <c r="A30" s="4"/>
      <c r="B30" s="3" t="str">
        <f>VLOOKUP(B31,TranslationTable,3,FALSE)</f>
        <v>Método para punto de inflamación</v>
      </c>
      <c r="C30" s="4"/>
      <c r="D30" s="4"/>
      <c r="E30" s="4"/>
      <c r="F30" s="4"/>
      <c r="G30" s="4"/>
      <c r="H30" s="4"/>
      <c r="I30" s="488" t="s">
        <v>1356</v>
      </c>
      <c r="J30" s="489"/>
      <c r="K30" s="489"/>
      <c r="L30" s="489"/>
      <c r="M30" s="489"/>
      <c r="N30" s="489"/>
      <c r="O30" s="490"/>
      <c r="P30" s="498"/>
      <c r="Q30" s="498"/>
      <c r="R30" s="498"/>
      <c r="S30" s="498"/>
      <c r="T30" s="4"/>
    </row>
    <row r="31" spans="1:38">
      <c r="A31" s="4"/>
      <c r="B31" s="38" t="s">
        <v>58</v>
      </c>
      <c r="C31" s="4"/>
      <c r="D31" s="4"/>
      <c r="E31" s="4"/>
      <c r="F31" s="4"/>
      <c r="G31" s="4"/>
      <c r="H31" s="4"/>
      <c r="I31" s="491"/>
      <c r="J31" s="492"/>
      <c r="K31" s="492"/>
      <c r="L31" s="492"/>
      <c r="M31" s="492"/>
      <c r="N31" s="492"/>
      <c r="O31" s="493"/>
      <c r="P31" s="498"/>
      <c r="Q31" s="498"/>
      <c r="R31" s="498"/>
      <c r="S31" s="498"/>
      <c r="T31" s="4"/>
    </row>
    <row r="32" spans="1:38" ht="15">
      <c r="A32" s="4"/>
      <c r="B32" s="3" t="str">
        <f>VLOOKUP(B33,TranslationTable,3,FALSE)</f>
        <v>Estado físico (a temperatura ambiente)</v>
      </c>
      <c r="C32" s="4"/>
      <c r="D32" s="4"/>
      <c r="E32" s="4"/>
      <c r="F32" s="4"/>
      <c r="G32" s="4"/>
      <c r="H32" s="4"/>
      <c r="I32" s="441" t="s">
        <v>1356</v>
      </c>
      <c r="J32" s="442"/>
      <c r="K32" s="442"/>
      <c r="L32" s="442"/>
      <c r="M32" s="442"/>
      <c r="N32" s="442"/>
      <c r="O32" s="443"/>
      <c r="P32" s="494"/>
      <c r="Q32" s="414"/>
      <c r="R32" s="414"/>
      <c r="S32" s="4"/>
      <c r="T32" s="4"/>
    </row>
    <row r="33" spans="1:20">
      <c r="A33" s="4"/>
      <c r="B33" s="38" t="s">
        <v>59</v>
      </c>
      <c r="C33" s="4"/>
      <c r="D33" s="4"/>
      <c r="E33" s="4"/>
      <c r="F33" s="4"/>
      <c r="G33" s="4"/>
      <c r="H33" s="4"/>
      <c r="I33" s="444"/>
      <c r="J33" s="445"/>
      <c r="K33" s="445"/>
      <c r="L33" s="445"/>
      <c r="M33" s="445"/>
      <c r="N33" s="445"/>
      <c r="O33" s="446"/>
      <c r="P33" s="494"/>
      <c r="Q33" s="414"/>
      <c r="R33" s="414"/>
      <c r="S33" s="4"/>
      <c r="T33" s="4"/>
    </row>
    <row r="34" spans="1:20" ht="15">
      <c r="A34" s="4"/>
      <c r="B34" s="3" t="str">
        <f>VLOOKUP(B35,TranslationTable,3,FALSE)</f>
        <v>Color</v>
      </c>
      <c r="C34" s="4"/>
      <c r="D34" s="4"/>
      <c r="E34" s="4"/>
      <c r="F34" s="4"/>
      <c r="G34" s="4"/>
      <c r="H34" s="4"/>
      <c r="I34" s="488"/>
      <c r="J34" s="489"/>
      <c r="K34" s="489"/>
      <c r="L34" s="489"/>
      <c r="M34" s="489"/>
      <c r="N34" s="489"/>
      <c r="O34" s="490"/>
      <c r="P34" s="494"/>
      <c r="Q34" s="414"/>
      <c r="R34" s="414"/>
      <c r="S34" s="4"/>
      <c r="T34" s="4"/>
    </row>
    <row r="35" spans="1:20">
      <c r="A35" s="4"/>
      <c r="B35" s="38" t="s">
        <v>60</v>
      </c>
      <c r="C35" s="4"/>
      <c r="D35" s="4"/>
      <c r="E35" s="4"/>
      <c r="F35" s="4"/>
      <c r="G35" s="4"/>
      <c r="H35" s="4"/>
      <c r="I35" s="491"/>
      <c r="J35" s="492"/>
      <c r="K35" s="492"/>
      <c r="L35" s="492"/>
      <c r="M35" s="492"/>
      <c r="N35" s="492"/>
      <c r="O35" s="493"/>
      <c r="P35" s="494"/>
      <c r="Q35" s="414"/>
      <c r="R35" s="414"/>
      <c r="S35" s="4"/>
      <c r="T35" s="4"/>
    </row>
    <row r="36" spans="1:20">
      <c r="A36" s="4"/>
      <c r="B36" s="6"/>
      <c r="C36" s="4"/>
      <c r="D36" s="4"/>
      <c r="E36" s="4"/>
      <c r="F36" s="4"/>
      <c r="G36" s="4"/>
      <c r="H36" s="4"/>
      <c r="I36" s="4"/>
      <c r="J36" s="4"/>
      <c r="K36" s="4"/>
      <c r="L36" s="4"/>
      <c r="M36" s="4"/>
      <c r="N36" s="4"/>
      <c r="O36" s="4"/>
      <c r="P36" s="4"/>
      <c r="Q36" s="4"/>
      <c r="R36" s="4"/>
      <c r="S36" s="4"/>
      <c r="T36" s="4"/>
    </row>
    <row r="37" spans="1:20" ht="15">
      <c r="A37" s="4"/>
      <c r="B37" s="3" t="str">
        <f>VLOOKUP(B38,TranslationTable,3,FALSE)</f>
        <v>¿El material contiene fibras con diámetro &lt;3.5μm, longitud &gt;5μm?</v>
      </c>
      <c r="C37" s="4"/>
      <c r="D37" s="4"/>
      <c r="E37" s="4"/>
      <c r="F37" s="4"/>
      <c r="G37" s="4"/>
      <c r="H37" s="4"/>
      <c r="I37" s="53"/>
      <c r="J37" s="53"/>
      <c r="K37" s="53"/>
      <c r="L37" s="53"/>
      <c r="M37" s="53"/>
      <c r="N37" s="53"/>
      <c r="O37" s="53"/>
      <c r="P37" s="485" t="s">
        <v>1356</v>
      </c>
      <c r="Q37" s="486"/>
      <c r="R37" s="486"/>
      <c r="S37" s="487"/>
      <c r="T37" s="4"/>
    </row>
    <row r="38" spans="1:20">
      <c r="A38" s="4"/>
      <c r="B38" s="6" t="s">
        <v>61</v>
      </c>
      <c r="C38" s="4"/>
      <c r="D38" s="4"/>
      <c r="E38" s="4"/>
      <c r="F38" s="4"/>
      <c r="G38" s="4"/>
      <c r="H38" s="4"/>
      <c r="I38" s="4"/>
      <c r="J38" s="4"/>
      <c r="K38" s="4"/>
      <c r="L38" s="4"/>
      <c r="M38" s="4"/>
      <c r="N38" s="4"/>
      <c r="O38" s="4"/>
      <c r="P38" s="485"/>
      <c r="Q38" s="486"/>
      <c r="R38" s="486"/>
      <c r="S38" s="487"/>
      <c r="T38" s="4"/>
    </row>
    <row r="39" spans="1:20">
      <c r="A39" s="4"/>
      <c r="B39" s="6"/>
      <c r="C39" s="4"/>
      <c r="D39" s="4"/>
      <c r="E39" s="4"/>
      <c r="F39" s="4"/>
      <c r="G39" s="4"/>
      <c r="H39" s="4"/>
      <c r="I39" s="4"/>
      <c r="J39" s="4"/>
      <c r="K39" s="4"/>
      <c r="L39" s="4"/>
      <c r="M39" s="4"/>
      <c r="N39" s="4"/>
      <c r="O39" s="4"/>
      <c r="P39" s="4"/>
      <c r="Q39" s="4"/>
      <c r="R39" s="4"/>
      <c r="S39" s="4"/>
      <c r="T39" s="4"/>
    </row>
    <row r="40" spans="1:20" ht="18">
      <c r="A40" s="246"/>
      <c r="B40" s="399" t="str">
        <f>VLOOKUP(B41,TranslationTable,3,FALSE)</f>
        <v>Información sobre manejo, condiciones de almacenamiento y empaque</v>
      </c>
      <c r="C40" s="399"/>
      <c r="D40" s="399"/>
      <c r="E40" s="399"/>
      <c r="F40" s="399"/>
      <c r="G40" s="399"/>
      <c r="H40" s="399"/>
      <c r="I40" s="399"/>
      <c r="J40" s="399"/>
      <c r="K40" s="399"/>
      <c r="L40" s="399"/>
      <c r="M40" s="399"/>
      <c r="N40" s="399"/>
      <c r="O40" s="399"/>
      <c r="P40" s="399"/>
      <c r="Q40" s="399"/>
      <c r="R40" s="399"/>
      <c r="S40" s="399"/>
      <c r="T40" s="256"/>
    </row>
    <row r="41" spans="1:20">
      <c r="A41" s="246"/>
      <c r="B41" s="400" t="s">
        <v>62</v>
      </c>
      <c r="C41" s="400"/>
      <c r="D41" s="400"/>
      <c r="E41" s="400"/>
      <c r="F41" s="400"/>
      <c r="G41" s="400"/>
      <c r="H41" s="400"/>
      <c r="I41" s="400"/>
      <c r="J41" s="400"/>
      <c r="K41" s="400"/>
      <c r="L41" s="400"/>
      <c r="M41" s="400"/>
      <c r="N41" s="400"/>
      <c r="O41" s="400"/>
      <c r="P41" s="400"/>
      <c r="Q41" s="400"/>
      <c r="R41" s="400"/>
      <c r="S41" s="400"/>
      <c r="T41" s="257"/>
    </row>
    <row r="42" spans="1:20">
      <c r="A42" s="4"/>
      <c r="B42" s="14"/>
      <c r="C42" s="14"/>
      <c r="D42" s="14"/>
      <c r="E42" s="14"/>
      <c r="F42" s="14"/>
      <c r="G42" s="14"/>
      <c r="H42" s="14"/>
      <c r="I42" s="14"/>
      <c r="J42" s="14"/>
      <c r="K42" s="14"/>
      <c r="L42" s="14"/>
      <c r="M42" s="14"/>
      <c r="N42" s="14"/>
      <c r="O42" s="14"/>
      <c r="P42" s="14"/>
      <c r="Q42" s="14"/>
      <c r="R42" s="14"/>
      <c r="S42" s="14"/>
      <c r="T42" s="11"/>
    </row>
    <row r="43" spans="1:20" ht="15">
      <c r="A43" s="10"/>
      <c r="B43" s="10"/>
      <c r="C43" s="10"/>
      <c r="D43" s="10"/>
      <c r="E43" s="10"/>
      <c r="F43" s="10"/>
      <c r="G43" s="10"/>
      <c r="H43" s="10"/>
      <c r="I43" s="4"/>
      <c r="J43" s="3"/>
      <c r="K43" s="3" t="str">
        <f>VLOOKUP(K44,TranslationTable,3,FALSE)</f>
        <v>Valor</v>
      </c>
      <c r="L43" s="3"/>
      <c r="M43" s="3"/>
      <c r="N43" s="3"/>
      <c r="O43" s="3"/>
      <c r="P43" s="495" t="str">
        <f>VLOOKUP(P44,TranslationTable,3,FALSE)</f>
        <v>Unidades de medida</v>
      </c>
      <c r="Q43" s="495"/>
      <c r="R43" s="495"/>
      <c r="S43" s="495"/>
      <c r="T43" s="10"/>
    </row>
    <row r="44" spans="1:20">
      <c r="A44" s="10"/>
      <c r="B44" s="10"/>
      <c r="C44" s="10"/>
      <c r="D44" s="10"/>
      <c r="E44" s="10"/>
      <c r="F44" s="10"/>
      <c r="G44" s="10"/>
      <c r="H44" s="10"/>
      <c r="I44" s="4"/>
      <c r="J44" s="7"/>
      <c r="K44" s="15" t="s">
        <v>46</v>
      </c>
      <c r="L44" s="15"/>
      <c r="M44" s="15"/>
      <c r="N44" s="15"/>
      <c r="O44" s="15"/>
      <c r="P44" s="497" t="s">
        <v>47</v>
      </c>
      <c r="Q44" s="497"/>
      <c r="R44" s="497"/>
      <c r="S44" s="497"/>
      <c r="T44" s="10"/>
    </row>
    <row r="45" spans="1:20" ht="15">
      <c r="A45" s="10"/>
      <c r="B45" s="3" t="str">
        <f>VLOOKUP(B46,TranslationTable,3,FALSE)</f>
        <v>Temperatura mínima de almacenamiento</v>
      </c>
      <c r="C45" s="16"/>
      <c r="D45" s="16"/>
      <c r="E45" s="16"/>
      <c r="F45" s="16"/>
      <c r="G45" s="16"/>
      <c r="H45" s="16"/>
      <c r="I45" s="16"/>
      <c r="J45" s="17"/>
      <c r="K45" s="425"/>
      <c r="L45" s="426"/>
      <c r="M45" s="426"/>
      <c r="N45" s="426"/>
      <c r="O45" s="427"/>
      <c r="P45" s="485" t="s">
        <v>1356</v>
      </c>
      <c r="Q45" s="486"/>
      <c r="R45" s="486"/>
      <c r="S45" s="487"/>
      <c r="T45" s="10"/>
    </row>
    <row r="46" spans="1:20">
      <c r="A46" s="10"/>
      <c r="B46" s="68" t="s">
        <v>63</v>
      </c>
      <c r="C46" s="54"/>
      <c r="D46" s="54"/>
      <c r="E46" s="54"/>
      <c r="F46" s="54"/>
      <c r="G46" s="54"/>
      <c r="H46" s="54"/>
      <c r="I46" s="13"/>
      <c r="J46" s="13"/>
      <c r="K46" s="428"/>
      <c r="L46" s="429"/>
      <c r="M46" s="429"/>
      <c r="N46" s="429"/>
      <c r="O46" s="430"/>
      <c r="P46" s="485"/>
      <c r="Q46" s="486"/>
      <c r="R46" s="486"/>
      <c r="S46" s="487"/>
      <c r="T46" s="10"/>
    </row>
    <row r="47" spans="1:20" ht="15">
      <c r="A47" s="10"/>
      <c r="B47" s="3" t="str">
        <f>VLOOKUP(B48,TranslationTable,3,FALSE)</f>
        <v>Temperatura máxima de almacenamiento</v>
      </c>
      <c r="C47" s="3"/>
      <c r="D47" s="3"/>
      <c r="E47" s="3"/>
      <c r="F47" s="3"/>
      <c r="G47" s="3"/>
      <c r="H47" s="3"/>
      <c r="I47" s="3"/>
      <c r="J47" s="3"/>
      <c r="K47" s="425"/>
      <c r="L47" s="426"/>
      <c r="M47" s="426"/>
      <c r="N47" s="426"/>
      <c r="O47" s="427"/>
      <c r="P47" s="485" t="s">
        <v>1356</v>
      </c>
      <c r="Q47" s="486"/>
      <c r="R47" s="486"/>
      <c r="S47" s="487"/>
      <c r="T47" s="10"/>
    </row>
    <row r="48" spans="1:20">
      <c r="A48" s="4"/>
      <c r="B48" s="68" t="s">
        <v>64</v>
      </c>
      <c r="C48" s="4"/>
      <c r="D48" s="4"/>
      <c r="E48" s="4"/>
      <c r="F48" s="4"/>
      <c r="G48" s="4"/>
      <c r="H48" s="4"/>
      <c r="I48" s="4"/>
      <c r="J48" s="4"/>
      <c r="K48" s="428"/>
      <c r="L48" s="429"/>
      <c r="M48" s="429"/>
      <c r="N48" s="429"/>
      <c r="O48" s="430"/>
      <c r="P48" s="485"/>
      <c r="Q48" s="486"/>
      <c r="R48" s="486"/>
      <c r="S48" s="487"/>
      <c r="T48" s="4"/>
    </row>
    <row r="49" spans="1:20" ht="15">
      <c r="A49" s="10"/>
      <c r="B49" s="88" t="str">
        <f>VLOOKUP(B50,TranslationTable,3,FALSE)</f>
        <v>Vida útil garantizada (desde la fecha de fabricación)</v>
      </c>
      <c r="C49" s="16"/>
      <c r="D49" s="16"/>
      <c r="E49" s="16"/>
      <c r="F49" s="16"/>
      <c r="G49" s="16"/>
      <c r="H49" s="16"/>
      <c r="I49" s="16"/>
      <c r="J49" s="17"/>
      <c r="K49" s="425"/>
      <c r="L49" s="426"/>
      <c r="M49" s="426"/>
      <c r="N49" s="426"/>
      <c r="O49" s="427"/>
      <c r="P49" s="502" t="s">
        <v>1356</v>
      </c>
      <c r="Q49" s="503"/>
      <c r="R49" s="503"/>
      <c r="S49" s="504"/>
      <c r="T49" s="4"/>
    </row>
    <row r="50" spans="1:20">
      <c r="A50" s="10"/>
      <c r="B50" s="68" t="s">
        <v>65</v>
      </c>
      <c r="C50" s="55"/>
      <c r="D50" s="55"/>
      <c r="E50" s="55"/>
      <c r="F50" s="55"/>
      <c r="G50" s="55"/>
      <c r="H50" s="55"/>
      <c r="I50" s="55"/>
      <c r="J50" s="18"/>
      <c r="K50" s="428"/>
      <c r="L50" s="429"/>
      <c r="M50" s="429"/>
      <c r="N50" s="429"/>
      <c r="O50" s="430"/>
      <c r="P50" s="502"/>
      <c r="Q50" s="503"/>
      <c r="R50" s="503"/>
      <c r="S50" s="504"/>
      <c r="T50" s="4"/>
    </row>
    <row r="51" spans="1:20" ht="15">
      <c r="A51" s="4"/>
      <c r="B51" s="3" t="str">
        <f>VLOOKUP(B52,TranslationTable,3,FALSE)</f>
        <v>¿El material se daña si se congela?</v>
      </c>
      <c r="C51" s="3"/>
      <c r="D51" s="3"/>
      <c r="E51" s="3"/>
      <c r="F51" s="3"/>
      <c r="G51" s="3"/>
      <c r="H51" s="3"/>
      <c r="I51" s="3"/>
      <c r="J51" s="3"/>
      <c r="K51" s="441" t="s">
        <v>1356</v>
      </c>
      <c r="L51" s="442"/>
      <c r="M51" s="442"/>
      <c r="N51" s="442"/>
      <c r="O51" s="443"/>
      <c r="P51" s="4"/>
      <c r="Q51" s="4"/>
      <c r="R51" s="4"/>
      <c r="S51" s="4"/>
      <c r="T51" s="4"/>
    </row>
    <row r="52" spans="1:20">
      <c r="A52" s="4"/>
      <c r="B52" s="68" t="s">
        <v>66</v>
      </c>
      <c r="C52" s="4"/>
      <c r="D52" s="4"/>
      <c r="E52" s="4"/>
      <c r="F52" s="4"/>
      <c r="G52" s="4"/>
      <c r="H52" s="4"/>
      <c r="I52" s="4"/>
      <c r="J52" s="4"/>
      <c r="K52" s="444"/>
      <c r="L52" s="445"/>
      <c r="M52" s="445"/>
      <c r="N52" s="445"/>
      <c r="O52" s="446"/>
      <c r="P52" s="4"/>
      <c r="Q52" s="4"/>
      <c r="R52" s="4"/>
      <c r="S52" s="4"/>
      <c r="T52" s="4"/>
    </row>
    <row r="53" spans="1:20">
      <c r="A53" s="4"/>
      <c r="B53" s="55"/>
      <c r="C53" s="4"/>
      <c r="D53" s="4"/>
      <c r="E53" s="4"/>
      <c r="F53" s="4"/>
      <c r="G53" s="4"/>
      <c r="H53" s="4"/>
      <c r="I53" s="4"/>
      <c r="J53" s="4"/>
      <c r="K53" s="65"/>
      <c r="L53" s="65"/>
      <c r="M53" s="65"/>
      <c r="N53" s="65"/>
      <c r="O53" s="65"/>
      <c r="P53" s="4"/>
      <c r="Q53" s="4"/>
      <c r="R53" s="4"/>
      <c r="S53" s="4"/>
      <c r="T53" s="4"/>
    </row>
    <row r="54" spans="1:20" ht="30" customHeight="1">
      <c r="A54" s="4"/>
      <c r="B54" s="431" t="str">
        <f>VLOOKUP(B55,TranslationTable,3,FALSE)</f>
        <v>Tenga en cuenta las instrucciones específicas u otras condiciones de almacenamiento para el manejo seguro de esta materia prima:</v>
      </c>
      <c r="C54" s="431"/>
      <c r="D54" s="431"/>
      <c r="E54" s="431"/>
      <c r="F54" s="431"/>
      <c r="G54" s="431"/>
      <c r="H54" s="431"/>
      <c r="I54" s="431"/>
      <c r="J54" s="431"/>
      <c r="K54" s="431"/>
      <c r="L54" s="431"/>
      <c r="M54" s="431"/>
      <c r="N54" s="431"/>
      <c r="O54" s="431"/>
      <c r="P54" s="431"/>
      <c r="Q54" s="431"/>
      <c r="R54" s="431"/>
      <c r="S54" s="431"/>
      <c r="T54" s="4"/>
    </row>
    <row r="55" spans="1:20">
      <c r="A55" s="4"/>
      <c r="B55" s="68" t="s">
        <v>67</v>
      </c>
      <c r="C55" s="4"/>
      <c r="D55" s="4"/>
      <c r="E55" s="4"/>
      <c r="F55" s="4"/>
      <c r="G55" s="4"/>
      <c r="H55" s="4"/>
      <c r="I55" s="4"/>
      <c r="J55" s="4"/>
      <c r="K55" s="66"/>
      <c r="L55" s="66"/>
      <c r="M55" s="66"/>
      <c r="N55" s="66"/>
      <c r="O55" s="66"/>
      <c r="P55" s="66"/>
      <c r="Q55" s="66"/>
      <c r="R55" s="66"/>
      <c r="S55" s="66"/>
      <c r="T55" s="4"/>
    </row>
    <row r="56" spans="1:20">
      <c r="A56" s="4"/>
      <c r="B56" s="419"/>
      <c r="C56" s="420"/>
      <c r="D56" s="420"/>
      <c r="E56" s="420"/>
      <c r="F56" s="420"/>
      <c r="G56" s="420"/>
      <c r="H56" s="420"/>
      <c r="I56" s="420"/>
      <c r="J56" s="420"/>
      <c r="K56" s="420"/>
      <c r="L56" s="420"/>
      <c r="M56" s="420"/>
      <c r="N56" s="420"/>
      <c r="O56" s="420"/>
      <c r="P56" s="420"/>
      <c r="Q56" s="420"/>
      <c r="R56" s="420"/>
      <c r="S56" s="421"/>
      <c r="T56" s="4"/>
    </row>
    <row r="57" spans="1:20">
      <c r="A57" s="4"/>
      <c r="B57" s="422"/>
      <c r="C57" s="423"/>
      <c r="D57" s="423"/>
      <c r="E57" s="423"/>
      <c r="F57" s="423"/>
      <c r="G57" s="423"/>
      <c r="H57" s="423"/>
      <c r="I57" s="423"/>
      <c r="J57" s="423"/>
      <c r="K57" s="423"/>
      <c r="L57" s="423"/>
      <c r="M57" s="423"/>
      <c r="N57" s="423"/>
      <c r="O57" s="423"/>
      <c r="P57" s="423"/>
      <c r="Q57" s="423"/>
      <c r="R57" s="423"/>
      <c r="S57" s="424"/>
      <c r="T57" s="4"/>
    </row>
    <row r="58" spans="1:20">
      <c r="A58" s="4"/>
      <c r="B58" s="4"/>
      <c r="C58" s="4"/>
      <c r="D58" s="4"/>
      <c r="E58" s="4"/>
      <c r="F58" s="4"/>
      <c r="G58" s="4"/>
      <c r="H58" s="4"/>
      <c r="I58" s="4"/>
      <c r="J58" s="4"/>
      <c r="K58" s="4"/>
      <c r="L58" s="4"/>
      <c r="M58" s="4"/>
      <c r="N58" s="4"/>
      <c r="O58" s="4"/>
      <c r="P58" s="4"/>
      <c r="Q58" s="4"/>
      <c r="R58" s="4"/>
      <c r="S58" s="4"/>
      <c r="T58" s="4"/>
    </row>
    <row r="59" spans="1:20" ht="15">
      <c r="A59" s="4"/>
      <c r="B59" s="3" t="str">
        <f>VLOOKUP(B60,TranslationTable,3,FALSE)</f>
        <v>Consulte el documento adjunto para conocer los requisitos obligatorios del empaque antiestático.</v>
      </c>
      <c r="C59" s="4"/>
      <c r="D59" s="4"/>
      <c r="E59" s="4"/>
      <c r="F59" s="4"/>
      <c r="G59" s="4"/>
      <c r="H59" s="4"/>
      <c r="I59" s="4"/>
      <c r="J59" s="4"/>
      <c r="K59" s="4"/>
      <c r="L59" s="4"/>
      <c r="M59" s="4"/>
      <c r="N59" s="4"/>
      <c r="O59" s="4"/>
      <c r="P59" s="4"/>
      <c r="Q59" s="4"/>
      <c r="R59" s="4"/>
      <c r="S59" s="4"/>
      <c r="T59" s="4"/>
    </row>
    <row r="60" spans="1:20">
      <c r="A60" s="4"/>
      <c r="B60" s="68" t="s">
        <v>68</v>
      </c>
      <c r="C60" s="4"/>
      <c r="D60" s="4"/>
      <c r="E60" s="4"/>
      <c r="F60" s="4"/>
      <c r="G60" s="4"/>
      <c r="H60" s="4"/>
      <c r="I60" s="4"/>
      <c r="J60" s="4"/>
      <c r="K60" s="4"/>
      <c r="L60" s="4"/>
      <c r="M60" s="4"/>
      <c r="N60" s="4"/>
      <c r="O60" s="4"/>
      <c r="P60" s="4"/>
      <c r="Q60" s="4"/>
      <c r="R60" s="4"/>
      <c r="S60" s="4"/>
      <c r="T60" s="4"/>
    </row>
    <row r="61" spans="1:20" ht="31.5" customHeight="1">
      <c r="A61" s="4"/>
      <c r="B61" s="4"/>
      <c r="C61" s="4"/>
      <c r="D61" s="4"/>
      <c r="E61" s="4"/>
      <c r="F61" s="4"/>
      <c r="G61" s="4"/>
      <c r="H61" s="4"/>
      <c r="I61" s="4"/>
      <c r="J61" s="4"/>
      <c r="K61" s="4"/>
      <c r="L61" s="4"/>
      <c r="M61" s="4"/>
      <c r="N61" s="4"/>
      <c r="O61" s="4"/>
      <c r="P61" s="4"/>
      <c r="Q61" s="4"/>
      <c r="R61" s="4"/>
      <c r="S61" s="4"/>
      <c r="T61" s="4"/>
    </row>
    <row r="62" spans="1:20" ht="30.75" customHeight="1">
      <c r="A62" s="4"/>
      <c r="B62" s="4"/>
      <c r="C62" s="4"/>
      <c r="D62" s="4"/>
      <c r="E62" s="4"/>
      <c r="F62" s="4"/>
      <c r="G62" s="4"/>
      <c r="H62" s="4"/>
      <c r="I62" s="4"/>
      <c r="J62" s="4"/>
      <c r="K62" s="4"/>
      <c r="L62" s="4"/>
      <c r="M62" s="4"/>
      <c r="N62" s="4"/>
      <c r="O62" s="4"/>
      <c r="P62" s="4"/>
      <c r="Q62" s="4"/>
      <c r="R62" s="4"/>
      <c r="S62" s="4"/>
      <c r="T62" s="4"/>
    </row>
    <row r="63" spans="1:20">
      <c r="A63" s="4"/>
      <c r="B63" s="4"/>
      <c r="C63" s="4"/>
      <c r="D63" s="4"/>
      <c r="E63" s="4"/>
      <c r="F63" s="4"/>
      <c r="G63" s="4"/>
      <c r="H63" s="4"/>
      <c r="I63" s="4"/>
      <c r="J63" s="4"/>
      <c r="K63" s="4"/>
      <c r="L63" s="4"/>
      <c r="M63" s="4"/>
      <c r="N63" s="4"/>
      <c r="O63" s="4"/>
      <c r="P63" s="4"/>
      <c r="Q63" s="4"/>
      <c r="R63" s="4"/>
      <c r="S63" s="4"/>
      <c r="T63" s="4"/>
    </row>
    <row r="64" spans="1:20" ht="30" customHeight="1">
      <c r="A64" s="4"/>
      <c r="B64" s="483" t="str">
        <f>VLOOKUP(B65,TranslationTable,3,FALSE)</f>
        <v>Enumere las especificaciones antiestáticas del empaque de la materia prima o adjunte la especificación del producto en la casilla inferior.</v>
      </c>
      <c r="C64" s="483"/>
      <c r="D64" s="483"/>
      <c r="E64" s="483"/>
      <c r="F64" s="483"/>
      <c r="G64" s="483"/>
      <c r="H64" s="483"/>
      <c r="I64" s="483"/>
      <c r="J64" s="483"/>
      <c r="K64" s="483"/>
      <c r="L64" s="483"/>
      <c r="M64" s="483"/>
      <c r="N64" s="483"/>
      <c r="O64" s="483"/>
      <c r="P64" s="483"/>
      <c r="Q64" s="483"/>
      <c r="R64" s="483"/>
      <c r="S64" s="483"/>
      <c r="T64" s="4"/>
    </row>
    <row r="65" spans="1:20" ht="27.75" customHeight="1">
      <c r="A65" s="4"/>
      <c r="B65" s="433" t="s">
        <v>69</v>
      </c>
      <c r="C65" s="433"/>
      <c r="D65" s="433"/>
      <c r="E65" s="433"/>
      <c r="F65" s="433"/>
      <c r="G65" s="433"/>
      <c r="H65" s="433"/>
      <c r="I65" s="433"/>
      <c r="J65" s="433"/>
      <c r="K65" s="433"/>
      <c r="L65" s="433"/>
      <c r="M65" s="433"/>
      <c r="N65" s="433"/>
      <c r="O65" s="433"/>
      <c r="P65" s="433"/>
      <c r="Q65" s="433"/>
      <c r="R65" s="433"/>
      <c r="S65" s="433"/>
      <c r="T65" s="4"/>
    </row>
    <row r="66" spans="1:20">
      <c r="A66" s="4"/>
      <c r="B66" s="419"/>
      <c r="C66" s="420"/>
      <c r="D66" s="420"/>
      <c r="E66" s="420"/>
      <c r="F66" s="420"/>
      <c r="G66" s="420"/>
      <c r="H66" s="420"/>
      <c r="I66" s="420"/>
      <c r="J66" s="420"/>
      <c r="K66" s="420"/>
      <c r="L66" s="420"/>
      <c r="M66" s="420"/>
      <c r="N66" s="420"/>
      <c r="O66" s="420"/>
      <c r="P66" s="420"/>
      <c r="Q66" s="420"/>
      <c r="R66" s="420"/>
      <c r="S66" s="421"/>
      <c r="T66" s="4"/>
    </row>
    <row r="67" spans="1:20">
      <c r="A67" s="4"/>
      <c r="B67" s="422"/>
      <c r="C67" s="423"/>
      <c r="D67" s="423"/>
      <c r="E67" s="423"/>
      <c r="F67" s="423"/>
      <c r="G67" s="423"/>
      <c r="H67" s="423"/>
      <c r="I67" s="423"/>
      <c r="J67" s="423"/>
      <c r="K67" s="423"/>
      <c r="L67" s="423"/>
      <c r="M67" s="423"/>
      <c r="N67" s="423"/>
      <c r="O67" s="423"/>
      <c r="P67" s="423"/>
      <c r="Q67" s="423"/>
      <c r="R67" s="423"/>
      <c r="S67" s="424"/>
      <c r="T67" s="4"/>
    </row>
    <row r="68" spans="1:20">
      <c r="A68" s="4"/>
      <c r="B68" s="6"/>
      <c r="C68" s="4"/>
      <c r="D68" s="4"/>
      <c r="E68" s="4"/>
      <c r="F68" s="4"/>
      <c r="G68" s="4"/>
      <c r="H68" s="4"/>
      <c r="I68" s="4"/>
      <c r="J68" s="4"/>
      <c r="K68" s="4"/>
      <c r="L68" s="4"/>
      <c r="M68" s="4"/>
      <c r="N68" s="4"/>
      <c r="O68" s="4"/>
      <c r="P68" s="4"/>
      <c r="Q68" s="4"/>
      <c r="R68" s="4"/>
      <c r="S68" s="4"/>
      <c r="T68" s="4"/>
    </row>
    <row r="69" spans="1:20" ht="30" customHeight="1">
      <c r="A69" s="4"/>
      <c r="B69" s="431" t="str">
        <f>VLOOKUP(B70,TranslationTable,3,FALSE)</f>
        <v>¿Su material puede generar peligro de polvo combustible cuando se dispersa en el aire?</v>
      </c>
      <c r="C69" s="431"/>
      <c r="D69" s="431"/>
      <c r="E69" s="431"/>
      <c r="F69" s="431"/>
      <c r="G69" s="431"/>
      <c r="H69" s="431"/>
      <c r="I69" s="431"/>
      <c r="J69" s="431"/>
      <c r="K69" s="431"/>
      <c r="L69" s="431"/>
      <c r="M69" s="431"/>
      <c r="N69" s="432"/>
      <c r="O69" s="441" t="s">
        <v>1356</v>
      </c>
      <c r="P69" s="442"/>
      <c r="Q69" s="442"/>
      <c r="R69" s="442"/>
      <c r="S69" s="443"/>
      <c r="T69" s="4"/>
    </row>
    <row r="70" spans="1:20" ht="14.1" customHeight="1">
      <c r="A70" s="4"/>
      <c r="B70" s="433" t="s">
        <v>70</v>
      </c>
      <c r="C70" s="433"/>
      <c r="D70" s="433"/>
      <c r="E70" s="433"/>
      <c r="F70" s="433"/>
      <c r="G70" s="433"/>
      <c r="H70" s="433"/>
      <c r="I70" s="433"/>
      <c r="J70" s="433"/>
      <c r="K70" s="433"/>
      <c r="L70" s="433"/>
      <c r="M70" s="433"/>
      <c r="N70" s="434"/>
      <c r="O70" s="444"/>
      <c r="P70" s="445"/>
      <c r="Q70" s="445"/>
      <c r="R70" s="445"/>
      <c r="S70" s="446"/>
      <c r="T70" s="4"/>
    </row>
    <row r="71" spans="1:20" ht="30" customHeight="1">
      <c r="A71" s="4"/>
      <c r="B71" s="454" t="str">
        <f>VLOOKUP(B72,TranslationTable,3,FALSE)</f>
        <v>Si respondió Sí a la pregunta anterior, proporcione la siguiente información:</v>
      </c>
      <c r="C71" s="454"/>
      <c r="D71" s="454"/>
      <c r="E71" s="454"/>
      <c r="F71" s="454"/>
      <c r="G71" s="454"/>
      <c r="H71" s="454"/>
      <c r="I71" s="454"/>
      <c r="J71" s="454"/>
      <c r="K71" s="454"/>
      <c r="L71" s="454"/>
      <c r="M71" s="454"/>
      <c r="N71" s="454"/>
      <c r="O71" s="176"/>
      <c r="P71" s="176"/>
      <c r="Q71" s="4"/>
      <c r="R71" s="4"/>
      <c r="S71" s="4"/>
      <c r="T71" s="4"/>
    </row>
    <row r="72" spans="1:20">
      <c r="A72" s="4"/>
      <c r="B72" s="455" t="s">
        <v>71</v>
      </c>
      <c r="C72" s="455"/>
      <c r="D72" s="455"/>
      <c r="E72" s="455"/>
      <c r="F72" s="455"/>
      <c r="G72" s="455"/>
      <c r="H72" s="455"/>
      <c r="I72" s="455"/>
      <c r="J72" s="455"/>
      <c r="K72" s="455"/>
      <c r="L72" s="455"/>
      <c r="M72" s="455"/>
      <c r="N72" s="455"/>
      <c r="O72" s="4"/>
      <c r="P72" s="4"/>
      <c r="Q72" s="4"/>
      <c r="R72" s="4"/>
      <c r="S72" s="4"/>
      <c r="T72" s="4"/>
    </row>
    <row r="73" spans="1:20" ht="15">
      <c r="A73" s="4"/>
      <c r="B73" s="177"/>
      <c r="C73" s="483" t="str">
        <f>VLOOKUP(C74,TranslationTable,3,FALSE)</f>
        <v>¿Cuál es el tamaño de partícula más pequeño en micras  (μm)?</v>
      </c>
      <c r="D73" s="483"/>
      <c r="E73" s="483"/>
      <c r="F73" s="483"/>
      <c r="G73" s="483"/>
      <c r="H73" s="483"/>
      <c r="I73" s="483"/>
      <c r="J73" s="483"/>
      <c r="K73" s="483"/>
      <c r="L73" s="483"/>
      <c r="M73" s="483"/>
      <c r="N73" s="484"/>
      <c r="O73" s="457"/>
      <c r="P73" s="458"/>
      <c r="Q73" s="458"/>
      <c r="R73" s="458"/>
      <c r="S73" s="459"/>
      <c r="T73" s="4"/>
    </row>
    <row r="74" spans="1:20" ht="14.1" customHeight="1">
      <c r="A74" s="4"/>
      <c r="B74" s="177"/>
      <c r="C74" s="433" t="s">
        <v>72</v>
      </c>
      <c r="D74" s="433"/>
      <c r="E74" s="433"/>
      <c r="F74" s="433"/>
      <c r="G74" s="433"/>
      <c r="H74" s="433"/>
      <c r="I74" s="433"/>
      <c r="J74" s="433"/>
      <c r="K74" s="433"/>
      <c r="L74" s="433"/>
      <c r="M74" s="433"/>
      <c r="N74" s="434"/>
      <c r="O74" s="460"/>
      <c r="P74" s="461"/>
      <c r="Q74" s="461"/>
      <c r="R74" s="461"/>
      <c r="S74" s="462"/>
      <c r="T74" s="4"/>
    </row>
    <row r="75" spans="1:20" ht="15">
      <c r="A75" s="4"/>
      <c r="B75" s="6"/>
      <c r="C75" s="483" t="str">
        <f>VLOOKUP(C76,TranslationTable,3,FALSE)</f>
        <v>¿Cuál es la forma de la partícula?</v>
      </c>
      <c r="D75" s="483"/>
      <c r="E75" s="483"/>
      <c r="F75" s="483"/>
      <c r="G75" s="483"/>
      <c r="H75" s="483"/>
      <c r="I75" s="483"/>
      <c r="J75" s="483"/>
      <c r="K75" s="483"/>
      <c r="L75" s="483"/>
      <c r="M75" s="483"/>
      <c r="N75" s="484"/>
      <c r="O75" s="463"/>
      <c r="P75" s="464"/>
      <c r="Q75" s="464"/>
      <c r="R75" s="464"/>
      <c r="S75" s="465"/>
      <c r="T75" s="4"/>
    </row>
    <row r="76" spans="1:20" ht="14.1" customHeight="1">
      <c r="A76" s="4"/>
      <c r="B76" s="6"/>
      <c r="C76" s="433" t="s">
        <v>73</v>
      </c>
      <c r="D76" s="433"/>
      <c r="E76" s="433"/>
      <c r="F76" s="433"/>
      <c r="G76" s="433"/>
      <c r="H76" s="433"/>
      <c r="I76" s="433"/>
      <c r="J76" s="433"/>
      <c r="K76" s="433"/>
      <c r="L76" s="433"/>
      <c r="M76" s="433"/>
      <c r="N76" s="434"/>
      <c r="O76" s="444"/>
      <c r="P76" s="445"/>
      <c r="Q76" s="445"/>
      <c r="R76" s="445"/>
      <c r="S76" s="446"/>
      <c r="T76" s="4"/>
    </row>
    <row r="77" spans="1:20">
      <c r="A77" s="4"/>
      <c r="B77" s="6"/>
      <c r="C77" s="4"/>
      <c r="D77" s="4"/>
      <c r="E77" s="4"/>
      <c r="F77" s="4"/>
      <c r="G77" s="4"/>
      <c r="H77" s="4"/>
      <c r="I77" s="4"/>
      <c r="J77" s="4"/>
      <c r="K77" s="4"/>
      <c r="L77" s="4"/>
      <c r="M77" s="4"/>
      <c r="N77" s="4"/>
      <c r="O77" s="4"/>
      <c r="P77" s="4"/>
      <c r="Q77" s="4"/>
      <c r="R77" s="4"/>
      <c r="S77" s="4"/>
      <c r="T77" s="4"/>
    </row>
    <row r="78" spans="1:20" ht="18">
      <c r="A78" s="246"/>
      <c r="B78" s="399" t="str">
        <f>VLOOKUP(B79,TranslationTable,3,FALSE)</f>
        <v>Nanotecnología</v>
      </c>
      <c r="C78" s="399"/>
      <c r="D78" s="399"/>
      <c r="E78" s="399"/>
      <c r="F78" s="399"/>
      <c r="G78" s="399"/>
      <c r="H78" s="399"/>
      <c r="I78" s="399"/>
      <c r="J78" s="399"/>
      <c r="K78" s="399"/>
      <c r="L78" s="399"/>
      <c r="M78" s="399"/>
      <c r="N78" s="399"/>
      <c r="O78" s="399"/>
      <c r="P78" s="399"/>
      <c r="Q78" s="399"/>
      <c r="R78" s="399"/>
      <c r="S78" s="399"/>
      <c r="T78" s="258"/>
    </row>
    <row r="79" spans="1:20">
      <c r="A79" s="246"/>
      <c r="B79" s="400" t="s">
        <v>74</v>
      </c>
      <c r="C79" s="400"/>
      <c r="D79" s="400"/>
      <c r="E79" s="400"/>
      <c r="F79" s="400"/>
      <c r="G79" s="400"/>
      <c r="H79" s="400"/>
      <c r="I79" s="400"/>
      <c r="J79" s="400"/>
      <c r="K79" s="400"/>
      <c r="L79" s="400"/>
      <c r="M79" s="400"/>
      <c r="N79" s="400"/>
      <c r="O79" s="400"/>
      <c r="P79" s="400"/>
      <c r="Q79" s="400"/>
      <c r="R79" s="400"/>
      <c r="S79" s="400"/>
      <c r="T79" s="259"/>
    </row>
    <row r="80" spans="1:20">
      <c r="A80" s="4"/>
      <c r="B80" s="4"/>
      <c r="C80" s="4"/>
      <c r="D80" s="4"/>
      <c r="E80" s="4"/>
      <c r="F80" s="4"/>
      <c r="G80" s="4"/>
      <c r="H80" s="4"/>
      <c r="I80" s="4"/>
      <c r="J80" s="4"/>
      <c r="K80" s="4"/>
      <c r="L80" s="4"/>
      <c r="M80" s="4"/>
      <c r="N80" s="4"/>
      <c r="O80" s="4"/>
      <c r="P80" s="4"/>
      <c r="Q80" s="4"/>
      <c r="R80" s="4"/>
      <c r="S80" s="4"/>
      <c r="T80" s="4"/>
    </row>
    <row r="81" spans="1:22" ht="15" customHeight="1">
      <c r="A81" s="4"/>
      <c r="B81" s="466" t="str">
        <f>VLOOKUP(V82,TranslationTable,3,FALSE)</f>
        <v>¿Este material contiene nanomateriales fabricados intencionalmente (tamaño de partícula primaria &lt;100 nanómetros, nm)?</v>
      </c>
      <c r="C81" s="466"/>
      <c r="D81" s="466"/>
      <c r="E81" s="466"/>
      <c r="F81" s="466"/>
      <c r="G81" s="466"/>
      <c r="H81" s="466"/>
      <c r="I81" s="466"/>
      <c r="J81" s="466"/>
      <c r="K81" s="466"/>
      <c r="L81" s="466"/>
      <c r="M81" s="466"/>
      <c r="N81" s="466"/>
      <c r="O81" s="466"/>
      <c r="P81" s="466"/>
      <c r="Q81" s="466"/>
      <c r="R81" s="466"/>
      <c r="S81" s="466"/>
      <c r="T81" s="4"/>
    </row>
    <row r="82" spans="1:22" ht="14.25" customHeight="1">
      <c r="A82" s="4"/>
      <c r="B82" s="456" t="s">
        <v>75</v>
      </c>
      <c r="C82" s="456"/>
      <c r="D82" s="456"/>
      <c r="E82" s="456"/>
      <c r="F82" s="456"/>
      <c r="G82" s="456"/>
      <c r="H82" s="456"/>
      <c r="I82" s="456"/>
      <c r="J82" s="456"/>
      <c r="K82" s="456"/>
      <c r="L82" s="456"/>
      <c r="M82" s="456"/>
      <c r="N82" s="456"/>
      <c r="O82" s="456"/>
      <c r="P82" s="456"/>
      <c r="Q82" s="456"/>
      <c r="R82" s="456"/>
      <c r="S82" s="456"/>
      <c r="T82" s="4"/>
      <c r="V82" s="67" t="s">
        <v>76</v>
      </c>
    </row>
    <row r="83" spans="1:22">
      <c r="A83" s="4"/>
      <c r="B83" s="435" t="s">
        <v>1356</v>
      </c>
      <c r="C83" s="436"/>
      <c r="D83" s="436"/>
      <c r="E83" s="437"/>
      <c r="F83" s="54"/>
      <c r="G83" s="54"/>
      <c r="H83" s="54"/>
      <c r="I83" s="54"/>
      <c r="J83" s="54"/>
      <c r="K83" s="54"/>
      <c r="L83" s="54"/>
      <c r="M83" s="54"/>
      <c r="N83" s="54"/>
      <c r="O83" s="54"/>
      <c r="P83" s="4"/>
      <c r="Q83" s="4"/>
      <c r="R83" s="4"/>
      <c r="S83" s="4"/>
      <c r="T83" s="4"/>
    </row>
    <row r="84" spans="1:22">
      <c r="A84" s="4"/>
      <c r="B84" s="438"/>
      <c r="C84" s="439"/>
      <c r="D84" s="439"/>
      <c r="E84" s="440"/>
      <c r="F84" s="54"/>
      <c r="G84" s="54"/>
      <c r="H84" s="54"/>
      <c r="I84" s="54"/>
      <c r="J84" s="54"/>
      <c r="K84" s="54"/>
      <c r="L84" s="54"/>
      <c r="M84" s="54"/>
      <c r="N84" s="54"/>
      <c r="O84" s="54"/>
      <c r="P84" s="4"/>
      <c r="Q84" s="4"/>
      <c r="R84" s="4"/>
      <c r="S84" s="4"/>
      <c r="T84" s="4"/>
    </row>
    <row r="85" spans="1:22" ht="6.95" customHeight="1">
      <c r="A85" s="4"/>
      <c r="B85" s="54"/>
      <c r="C85" s="54"/>
      <c r="D85" s="54"/>
      <c r="E85" s="54"/>
      <c r="F85" s="54"/>
      <c r="G85" s="54"/>
      <c r="H85" s="54"/>
      <c r="I85" s="54"/>
      <c r="J85" s="54"/>
      <c r="K85" s="54"/>
      <c r="L85" s="54"/>
      <c r="M85" s="54"/>
      <c r="N85" s="54"/>
      <c r="O85" s="54"/>
      <c r="P85" s="4"/>
      <c r="Q85" s="4"/>
      <c r="R85" s="4"/>
      <c r="S85" s="4"/>
      <c r="T85" s="4"/>
    </row>
    <row r="86" spans="1:22" ht="15">
      <c r="A86" s="4"/>
      <c r="B86" s="31" t="str">
        <f>VLOOKUP(V87,TranslationTable,3,FALSE)</f>
        <v>En caso afirmativo, identifique el nombre de la sustancia y el número CAS (si está disponible)</v>
      </c>
      <c r="C86" s="54"/>
      <c r="D86" s="54"/>
      <c r="E86" s="54"/>
      <c r="F86" s="54"/>
      <c r="G86" s="54"/>
      <c r="H86" s="54"/>
      <c r="I86" s="54"/>
      <c r="J86" s="54"/>
      <c r="K86" s="54"/>
      <c r="L86" s="54"/>
      <c r="M86" s="54"/>
      <c r="N86" s="54"/>
      <c r="O86" s="54"/>
      <c r="P86" s="4"/>
      <c r="Q86" s="4"/>
      <c r="R86" s="4"/>
      <c r="S86" s="4"/>
      <c r="T86" s="4"/>
    </row>
    <row r="87" spans="1:22">
      <c r="A87" s="4"/>
      <c r="B87" s="447" t="s">
        <v>77</v>
      </c>
      <c r="C87" s="447"/>
      <c r="D87" s="447"/>
      <c r="E87" s="447"/>
      <c r="F87" s="447"/>
      <c r="G87" s="447"/>
      <c r="H87" s="447"/>
      <c r="I87" s="447"/>
      <c r="J87" s="447"/>
      <c r="K87" s="447"/>
      <c r="L87" s="447"/>
      <c r="M87" s="447"/>
      <c r="N87" s="447"/>
      <c r="O87" s="447"/>
      <c r="P87" s="447"/>
      <c r="Q87" s="447"/>
      <c r="R87" s="447"/>
      <c r="S87" s="447"/>
      <c r="T87" s="4"/>
      <c r="V87" s="69" t="s">
        <v>78</v>
      </c>
    </row>
    <row r="88" spans="1:22" ht="15">
      <c r="A88" s="4"/>
      <c r="B88" s="171" t="str">
        <f>VLOOKUP(B89,TranslationTable,3,FALSE)</f>
        <v>Número CAS (CAS)</v>
      </c>
      <c r="C88" s="54"/>
      <c r="D88" s="54"/>
      <c r="E88" s="54"/>
      <c r="F88" s="54"/>
      <c r="G88" s="54"/>
      <c r="H88" s="54"/>
      <c r="I88" s="448"/>
      <c r="J88" s="449"/>
      <c r="K88" s="449"/>
      <c r="L88" s="449"/>
      <c r="M88" s="449"/>
      <c r="N88" s="449"/>
      <c r="O88" s="450"/>
      <c r="P88" s="4"/>
      <c r="Q88" s="4"/>
      <c r="R88" s="4"/>
      <c r="S88" s="4"/>
      <c r="T88" s="4"/>
    </row>
    <row r="89" spans="1:22">
      <c r="A89" s="4"/>
      <c r="B89" s="172" t="s">
        <v>79</v>
      </c>
      <c r="C89" s="4"/>
      <c r="D89" s="4"/>
      <c r="E89" s="4"/>
      <c r="F89" s="4"/>
      <c r="G89" s="4"/>
      <c r="H89" s="4"/>
      <c r="I89" s="451"/>
      <c r="J89" s="452"/>
      <c r="K89" s="452"/>
      <c r="L89" s="452"/>
      <c r="M89" s="452"/>
      <c r="N89" s="452"/>
      <c r="O89" s="453"/>
      <c r="P89" s="4"/>
      <c r="Q89" s="4"/>
      <c r="R89" s="4"/>
      <c r="S89" s="4"/>
      <c r="T89" s="4"/>
    </row>
    <row r="90" spans="1:22" ht="15">
      <c r="A90" s="4"/>
      <c r="B90" s="171" t="str">
        <f>VLOOKUP(B91,TranslationTable,3,FALSE)</f>
        <v>Descripción de componente</v>
      </c>
      <c r="C90" s="4"/>
      <c r="D90" s="4"/>
      <c r="E90" s="4"/>
      <c r="F90" s="4"/>
      <c r="G90" s="4"/>
      <c r="H90" s="4"/>
      <c r="I90" s="448"/>
      <c r="J90" s="449"/>
      <c r="K90" s="449"/>
      <c r="L90" s="449"/>
      <c r="M90" s="449"/>
      <c r="N90" s="449"/>
      <c r="O90" s="450"/>
      <c r="P90" s="4"/>
      <c r="Q90" s="4"/>
      <c r="R90" s="4"/>
      <c r="S90" s="4"/>
      <c r="T90" s="4"/>
    </row>
    <row r="91" spans="1:22">
      <c r="A91" s="4"/>
      <c r="B91" s="172" t="s">
        <v>80</v>
      </c>
      <c r="C91" s="4"/>
      <c r="D91" s="4"/>
      <c r="E91" s="4"/>
      <c r="F91" s="4"/>
      <c r="G91" s="4"/>
      <c r="H91" s="4"/>
      <c r="I91" s="451"/>
      <c r="J91" s="452"/>
      <c r="K91" s="452"/>
      <c r="L91" s="452"/>
      <c r="M91" s="452"/>
      <c r="N91" s="452"/>
      <c r="O91" s="453"/>
      <c r="P91" s="4"/>
      <c r="Q91" s="4"/>
      <c r="R91" s="4"/>
      <c r="S91" s="4"/>
      <c r="T91" s="4"/>
    </row>
    <row r="92" spans="1:22">
      <c r="A92" s="4"/>
      <c r="B92" s="68"/>
      <c r="C92" s="4"/>
      <c r="D92" s="4"/>
      <c r="E92" s="4"/>
      <c r="F92" s="4"/>
      <c r="G92" s="4"/>
      <c r="H92" s="4"/>
      <c r="I92" s="4"/>
      <c r="J92" s="4"/>
      <c r="K92" s="4"/>
      <c r="L92" s="4"/>
      <c r="M92" s="4"/>
      <c r="N92" s="4"/>
      <c r="O92" s="4"/>
      <c r="P92" s="4"/>
      <c r="Q92" s="4"/>
      <c r="R92" s="4"/>
      <c r="S92" s="4"/>
      <c r="T92" s="4"/>
    </row>
    <row r="93" spans="1:22" ht="30" customHeight="1">
      <c r="A93" s="4"/>
      <c r="B93" s="454" t="str">
        <f>VLOOKUP(B94,TranslationTable,3,FALSE)</f>
        <v>¿Cuál es el diámetro aerodinámico mediano de masa (MMAD), en micras (μm)?</v>
      </c>
      <c r="C93" s="454"/>
      <c r="D93" s="454"/>
      <c r="E93" s="454"/>
      <c r="F93" s="454"/>
      <c r="G93" s="454"/>
      <c r="H93" s="454"/>
      <c r="I93" s="454"/>
      <c r="J93" s="454"/>
      <c r="K93" s="454"/>
      <c r="L93" s="454"/>
      <c r="M93" s="454"/>
      <c r="N93" s="454"/>
      <c r="O93" s="505"/>
      <c r="P93" s="435"/>
      <c r="Q93" s="436"/>
      <c r="R93" s="436"/>
      <c r="S93" s="437"/>
      <c r="T93" s="4"/>
    </row>
    <row r="94" spans="1:22">
      <c r="A94" s="4"/>
      <c r="B94" s="170" t="s">
        <v>81</v>
      </c>
      <c r="C94" s="4"/>
      <c r="D94" s="4"/>
      <c r="E94" s="4"/>
      <c r="F94" s="4"/>
      <c r="G94" s="4"/>
      <c r="H94" s="4"/>
      <c r="I94" s="4"/>
      <c r="J94" s="4"/>
      <c r="K94" s="4"/>
      <c r="L94" s="4"/>
      <c r="M94" s="4"/>
      <c r="N94" s="4"/>
      <c r="O94" s="4"/>
      <c r="P94" s="438"/>
      <c r="Q94" s="439"/>
      <c r="R94" s="439"/>
      <c r="S94" s="440"/>
      <c r="T94" s="4"/>
    </row>
    <row r="95" spans="1:22" ht="15">
      <c r="A95" s="4"/>
      <c r="B95" s="31" t="str">
        <f>VLOOKUP(B96,TranslationTable,3,FALSE)</f>
        <v>¿Cuál es el valor del área superficial específica en cm2/g?</v>
      </c>
      <c r="C95" s="4"/>
      <c r="D95" s="4"/>
      <c r="E95" s="4"/>
      <c r="F95" s="4"/>
      <c r="G95" s="4"/>
      <c r="H95" s="4"/>
      <c r="I95" s="4"/>
      <c r="J95" s="4"/>
      <c r="K95" s="4"/>
      <c r="L95" s="4"/>
      <c r="M95" s="4"/>
      <c r="N95" s="4"/>
      <c r="O95" s="4"/>
      <c r="P95" s="435"/>
      <c r="Q95" s="436"/>
      <c r="R95" s="436"/>
      <c r="S95" s="437"/>
      <c r="T95" s="4"/>
    </row>
    <row r="96" spans="1:22">
      <c r="A96" s="4"/>
      <c r="B96" s="170" t="s">
        <v>82</v>
      </c>
      <c r="C96" s="4"/>
      <c r="D96" s="4"/>
      <c r="E96" s="4"/>
      <c r="F96" s="4"/>
      <c r="G96" s="4"/>
      <c r="H96" s="4"/>
      <c r="I96" s="4"/>
      <c r="J96" s="4"/>
      <c r="K96" s="4"/>
      <c r="L96" s="4"/>
      <c r="M96" s="4"/>
      <c r="N96" s="4"/>
      <c r="O96" s="4"/>
      <c r="P96" s="438"/>
      <c r="Q96" s="439"/>
      <c r="R96" s="439"/>
      <c r="S96" s="440"/>
      <c r="T96" s="4"/>
    </row>
    <row r="97" spans="1:22" ht="15" customHeight="1">
      <c r="A97" s="4"/>
      <c r="B97" s="31" t="str">
        <f>VLOOKUP(B98,TranslationTable,3,FALSE)</f>
        <v>¿Cuál es la distribución del tamaño de partícula?</v>
      </c>
      <c r="C97" s="4"/>
      <c r="D97" s="4"/>
      <c r="E97" s="4"/>
      <c r="F97" s="4"/>
      <c r="G97" s="4"/>
      <c r="H97" s="4"/>
      <c r="I97" s="4"/>
      <c r="J97" s="4"/>
      <c r="K97" s="4"/>
      <c r="L97" s="4"/>
      <c r="M97" s="4"/>
      <c r="N97" s="4"/>
      <c r="O97" s="4"/>
      <c r="P97" s="435"/>
      <c r="Q97" s="436"/>
      <c r="R97" s="436"/>
      <c r="S97" s="437"/>
      <c r="T97" s="4"/>
    </row>
    <row r="98" spans="1:22">
      <c r="A98" s="4"/>
      <c r="B98" s="170" t="s">
        <v>83</v>
      </c>
      <c r="C98" s="4"/>
      <c r="D98" s="4"/>
      <c r="E98" s="4"/>
      <c r="F98" s="4"/>
      <c r="G98" s="4"/>
      <c r="H98" s="4"/>
      <c r="I98" s="4"/>
      <c r="J98" s="4"/>
      <c r="K98" s="4"/>
      <c r="L98" s="4"/>
      <c r="M98" s="4"/>
      <c r="N98" s="4"/>
      <c r="O98" s="4"/>
      <c r="P98" s="438"/>
      <c r="Q98" s="439"/>
      <c r="R98" s="439"/>
      <c r="S98" s="440"/>
      <c r="T98" s="4"/>
    </row>
    <row r="99" spans="1:22" ht="15" customHeight="1">
      <c r="A99" s="4"/>
      <c r="B99" s="31" t="str">
        <f>VLOOKUP(B100,TranslationTable,3,FALSE)</f>
        <v>¿Qué porcentaje o fracción se encuentra entre 1 y 100 nanómetros?</v>
      </c>
      <c r="C99" s="4"/>
      <c r="D99" s="4"/>
      <c r="E99" s="4"/>
      <c r="F99" s="4"/>
      <c r="G99" s="4"/>
      <c r="H99" s="4"/>
      <c r="I99" s="4"/>
      <c r="J99" s="4"/>
      <c r="K99" s="4"/>
      <c r="L99" s="4"/>
      <c r="M99" s="4"/>
      <c r="N99" s="4"/>
      <c r="O99" s="4"/>
      <c r="P99" s="435"/>
      <c r="Q99" s="436"/>
      <c r="R99" s="436"/>
      <c r="S99" s="437"/>
      <c r="T99" s="4"/>
    </row>
    <row r="100" spans="1:22">
      <c r="A100" s="4"/>
      <c r="B100" s="170" t="s">
        <v>84</v>
      </c>
      <c r="C100" s="4"/>
      <c r="D100" s="4"/>
      <c r="E100" s="4"/>
      <c r="F100" s="4"/>
      <c r="G100" s="4"/>
      <c r="H100" s="4"/>
      <c r="I100" s="4"/>
      <c r="J100" s="4"/>
      <c r="K100" s="4"/>
      <c r="L100" s="4"/>
      <c r="M100" s="4"/>
      <c r="N100" s="4"/>
      <c r="O100" s="4"/>
      <c r="P100" s="438"/>
      <c r="Q100" s="439"/>
      <c r="R100" s="439"/>
      <c r="S100" s="440"/>
      <c r="T100" s="4"/>
    </row>
    <row r="101" spans="1:22">
      <c r="A101" s="4"/>
      <c r="B101" s="170"/>
      <c r="C101" s="4"/>
      <c r="D101" s="4"/>
      <c r="E101" s="4"/>
      <c r="F101" s="4"/>
      <c r="G101" s="4"/>
      <c r="H101" s="4"/>
      <c r="I101" s="4"/>
      <c r="J101" s="4"/>
      <c r="K101" s="4"/>
      <c r="L101" s="4"/>
      <c r="M101" s="4"/>
      <c r="N101" s="4"/>
      <c r="O101" s="4"/>
      <c r="P101" s="4"/>
      <c r="Q101" s="4"/>
      <c r="R101" s="4"/>
      <c r="S101" s="4"/>
      <c r="T101" s="4"/>
    </row>
    <row r="102" spans="1:22" ht="15" customHeight="1">
      <c r="A102" s="4"/>
      <c r="B102" s="3" t="str">
        <f>VLOOKUP(B103,TranslationTable,3,FALSE)</f>
        <v>En cuanto a las nanopartículas:</v>
      </c>
      <c r="C102" s="4"/>
      <c r="D102" s="4"/>
      <c r="E102" s="4"/>
      <c r="F102" s="4"/>
      <c r="G102" s="4"/>
      <c r="H102" s="4"/>
      <c r="I102" s="4"/>
      <c r="J102" s="4"/>
      <c r="K102" s="4"/>
      <c r="L102" s="4"/>
      <c r="M102" s="4"/>
      <c r="N102" s="4"/>
      <c r="O102" s="4"/>
      <c r="P102" s="4"/>
      <c r="Q102" s="4"/>
      <c r="R102" s="4"/>
      <c r="S102" s="4"/>
      <c r="T102" s="4"/>
    </row>
    <row r="103" spans="1:22">
      <c r="A103" s="4"/>
      <c r="B103" s="68" t="s">
        <v>85</v>
      </c>
      <c r="C103" s="4"/>
      <c r="D103" s="4"/>
      <c r="E103" s="4"/>
      <c r="F103" s="4"/>
      <c r="G103" s="4"/>
      <c r="H103" s="4"/>
      <c r="I103" s="4"/>
      <c r="J103" s="4"/>
      <c r="K103" s="4"/>
      <c r="L103" s="4"/>
      <c r="M103" s="4"/>
      <c r="N103" s="4"/>
      <c r="O103" s="4"/>
      <c r="P103" s="4"/>
      <c r="Q103" s="4"/>
      <c r="R103" s="4"/>
      <c r="S103" s="4"/>
      <c r="T103" s="4"/>
    </row>
    <row r="104" spans="1:22" ht="15" customHeight="1">
      <c r="A104" s="4"/>
      <c r="B104" s="31" t="str">
        <f>VLOOKUP(B105,TranslationTable,3,FALSE)</f>
        <v>¿Cuáles son las dimensiones del material?</v>
      </c>
      <c r="C104" s="4"/>
      <c r="D104" s="4"/>
      <c r="E104" s="4"/>
      <c r="F104" s="4"/>
      <c r="G104" s="4"/>
      <c r="H104" s="4"/>
      <c r="I104" s="4"/>
      <c r="J104" s="4"/>
      <c r="K104" s="4"/>
      <c r="L104" s="4"/>
      <c r="M104" s="4"/>
      <c r="N104" s="4"/>
      <c r="O104" s="4"/>
      <c r="P104" s="435"/>
      <c r="Q104" s="436"/>
      <c r="R104" s="436"/>
      <c r="S104" s="437"/>
      <c r="T104" s="4"/>
    </row>
    <row r="105" spans="1:22">
      <c r="A105" s="4"/>
      <c r="B105" s="170" t="s">
        <v>86</v>
      </c>
      <c r="C105" s="4"/>
      <c r="D105" s="4"/>
      <c r="E105" s="4"/>
      <c r="F105" s="4"/>
      <c r="G105" s="4"/>
      <c r="H105" s="4"/>
      <c r="I105" s="4"/>
      <c r="J105" s="4"/>
      <c r="K105" s="4"/>
      <c r="L105" s="4"/>
      <c r="M105" s="4"/>
      <c r="N105" s="4"/>
      <c r="O105" s="4"/>
      <c r="P105" s="438"/>
      <c r="Q105" s="439"/>
      <c r="R105" s="439"/>
      <c r="S105" s="440"/>
      <c r="T105" s="4"/>
    </row>
    <row r="106" spans="1:22" ht="15" customHeight="1">
      <c r="A106" s="4"/>
      <c r="B106" s="31" t="str">
        <f>VLOOKUP(B107,TranslationTable,3,FALSE)</f>
        <v>¿Cuál es la relación del aspecto?</v>
      </c>
      <c r="C106" s="4"/>
      <c r="D106" s="4"/>
      <c r="E106" s="4"/>
      <c r="F106" s="4"/>
      <c r="G106" s="4"/>
      <c r="H106" s="4"/>
      <c r="I106" s="4"/>
      <c r="J106" s="4"/>
      <c r="K106" s="4"/>
      <c r="L106" s="4"/>
      <c r="M106" s="4"/>
      <c r="N106" s="4"/>
      <c r="O106" s="4"/>
      <c r="P106" s="435"/>
      <c r="Q106" s="436"/>
      <c r="R106" s="436"/>
      <c r="S106" s="437"/>
      <c r="T106" s="4"/>
    </row>
    <row r="107" spans="1:22">
      <c r="A107" s="4"/>
      <c r="B107" s="170" t="s">
        <v>87</v>
      </c>
      <c r="C107" s="4"/>
      <c r="D107" s="4"/>
      <c r="E107" s="4"/>
      <c r="F107" s="4"/>
      <c r="G107" s="4"/>
      <c r="H107" s="4"/>
      <c r="I107" s="4"/>
      <c r="J107" s="4"/>
      <c r="K107" s="4"/>
      <c r="L107" s="4"/>
      <c r="M107" s="4"/>
      <c r="N107" s="4"/>
      <c r="O107" s="4"/>
      <c r="P107" s="438"/>
      <c r="Q107" s="439"/>
      <c r="R107" s="439"/>
      <c r="S107" s="440"/>
      <c r="T107" s="4"/>
    </row>
    <row r="108" spans="1:22" ht="15">
      <c r="A108" s="4"/>
      <c r="B108" s="31" t="str">
        <f>VLOOKUP(B109,TranslationTable,3,FALSE)</f>
        <v>¿Cuál es la forma de la partícula?</v>
      </c>
      <c r="C108" s="4"/>
      <c r="D108" s="4"/>
      <c r="E108" s="4"/>
      <c r="F108" s="4"/>
      <c r="G108" s="4"/>
      <c r="H108" s="4"/>
      <c r="I108" s="4"/>
      <c r="J108" s="4"/>
      <c r="K108" s="4"/>
      <c r="L108" s="4"/>
      <c r="M108" s="4"/>
      <c r="N108" s="4"/>
      <c r="O108" s="4"/>
      <c r="P108" s="435" t="s">
        <v>1356</v>
      </c>
      <c r="Q108" s="436"/>
      <c r="R108" s="436"/>
      <c r="S108" s="437"/>
      <c r="T108" s="4"/>
    </row>
    <row r="109" spans="1:22" ht="30" customHeight="1">
      <c r="A109" s="4"/>
      <c r="B109" s="170" t="s">
        <v>88</v>
      </c>
      <c r="C109" s="4"/>
      <c r="D109" s="4"/>
      <c r="E109" s="4"/>
      <c r="F109" s="4"/>
      <c r="G109" s="4"/>
      <c r="H109" s="4"/>
      <c r="I109" s="4"/>
      <c r="J109" s="4"/>
      <c r="K109" s="4"/>
      <c r="L109" s="4"/>
      <c r="M109" s="4"/>
      <c r="N109" s="4"/>
      <c r="O109" s="4"/>
      <c r="P109" s="438"/>
      <c r="Q109" s="439"/>
      <c r="R109" s="439"/>
      <c r="S109" s="440"/>
      <c r="T109" s="4"/>
    </row>
    <row r="110" spans="1:22" ht="15" customHeight="1">
      <c r="A110" s="4"/>
      <c r="B110" s="173" t="str">
        <f>VLOOKUP(B111,TranslationTable,3,FALSE)</f>
        <v>Si seleccionó Otro, describa la forma de la partícula:</v>
      </c>
      <c r="C110" s="4"/>
      <c r="D110" s="4"/>
      <c r="E110" s="4"/>
      <c r="F110" s="4"/>
      <c r="G110" s="4"/>
      <c r="H110" s="4"/>
      <c r="I110" s="4"/>
      <c r="J110" s="4"/>
      <c r="K110" s="4"/>
      <c r="L110" s="4"/>
      <c r="M110" s="4"/>
      <c r="N110" s="4"/>
      <c r="O110" s="4"/>
      <c r="P110" s="435"/>
      <c r="Q110" s="436"/>
      <c r="R110" s="436"/>
      <c r="S110" s="437"/>
      <c r="T110" s="4"/>
      <c r="V110" s="69" t="str">
        <f>IF(ISNUMBER(SEARCH("*other*",P108)),"1","")</f>
        <v/>
      </c>
    </row>
    <row r="111" spans="1:22">
      <c r="A111" s="4"/>
      <c r="B111" s="174" t="s">
        <v>89</v>
      </c>
      <c r="C111" s="4"/>
      <c r="D111" s="4"/>
      <c r="E111" s="4"/>
      <c r="F111" s="4"/>
      <c r="G111" s="4"/>
      <c r="H111" s="4"/>
      <c r="I111" s="4"/>
      <c r="J111" s="4"/>
      <c r="K111" s="4"/>
      <c r="L111" s="4"/>
      <c r="M111" s="4"/>
      <c r="N111" s="4"/>
      <c r="O111" s="4"/>
      <c r="P111" s="438"/>
      <c r="Q111" s="439"/>
      <c r="R111" s="439"/>
      <c r="S111" s="440"/>
      <c r="T111" s="4"/>
    </row>
    <row r="112" spans="1:22" ht="45" customHeight="1">
      <c r="A112" s="4"/>
      <c r="B112" s="454" t="str">
        <f>VLOOKUP(B113,TranslationTable,3,FALSE)</f>
        <v>¿El material es una partícula libre (sin un medio), en forma de agregado (unido con enlaces fuertes o fusionado) o un aglomerado (unido por enlaces débiles)?</v>
      </c>
      <c r="C112" s="454"/>
      <c r="D112" s="454"/>
      <c r="E112" s="454"/>
      <c r="F112" s="454"/>
      <c r="G112" s="454"/>
      <c r="H112" s="454"/>
      <c r="I112" s="454"/>
      <c r="J112" s="454"/>
      <c r="K112" s="454"/>
      <c r="L112" s="454"/>
      <c r="M112" s="454"/>
      <c r="N112" s="454"/>
      <c r="O112" s="505"/>
      <c r="P112" s="435" t="s">
        <v>1356</v>
      </c>
      <c r="Q112" s="436"/>
      <c r="R112" s="436"/>
      <c r="S112" s="437"/>
      <c r="T112" s="4"/>
    </row>
    <row r="113" spans="1:22" ht="28.15" customHeight="1">
      <c r="A113" s="4"/>
      <c r="B113" s="455" t="s">
        <v>90</v>
      </c>
      <c r="C113" s="455"/>
      <c r="D113" s="455"/>
      <c r="E113" s="455"/>
      <c r="F113" s="455"/>
      <c r="G113" s="455"/>
      <c r="H113" s="455"/>
      <c r="I113" s="455"/>
      <c r="J113" s="455"/>
      <c r="K113" s="455"/>
      <c r="L113" s="455"/>
      <c r="M113" s="455"/>
      <c r="N113" s="455"/>
      <c r="O113" s="508"/>
      <c r="P113" s="438"/>
      <c r="Q113" s="439"/>
      <c r="R113" s="439"/>
      <c r="S113" s="440"/>
      <c r="T113" s="4"/>
    </row>
    <row r="114" spans="1:22" ht="30" customHeight="1">
      <c r="A114" s="4"/>
      <c r="B114" s="454" t="str">
        <f>VLOOKUP(B115,TranslationTable,3,FALSE)</f>
        <v>¿Cuál es el nivel de desintegración del material (potencial para ser liberado al aire)?</v>
      </c>
      <c r="C114" s="454"/>
      <c r="D114" s="454"/>
      <c r="E114" s="454"/>
      <c r="F114" s="454"/>
      <c r="G114" s="454"/>
      <c r="H114" s="454"/>
      <c r="I114" s="454"/>
      <c r="J114" s="454"/>
      <c r="K114" s="454"/>
      <c r="L114" s="454"/>
      <c r="M114" s="454"/>
      <c r="N114" s="454"/>
      <c r="O114" s="505"/>
      <c r="P114" s="435" t="s">
        <v>1356</v>
      </c>
      <c r="Q114" s="436"/>
      <c r="R114" s="436"/>
      <c r="S114" s="437"/>
      <c r="T114" s="4"/>
    </row>
    <row r="115" spans="1:22">
      <c r="A115" s="4"/>
      <c r="B115" s="170" t="s">
        <v>91</v>
      </c>
      <c r="C115" s="4"/>
      <c r="D115" s="4"/>
      <c r="E115" s="4"/>
      <c r="F115" s="4"/>
      <c r="G115" s="4"/>
      <c r="H115" s="4"/>
      <c r="I115" s="4"/>
      <c r="J115" s="4"/>
      <c r="K115" s="4"/>
      <c r="L115" s="4"/>
      <c r="M115" s="4"/>
      <c r="N115" s="4"/>
      <c r="O115" s="4"/>
      <c r="P115" s="438"/>
      <c r="Q115" s="439"/>
      <c r="R115" s="439"/>
      <c r="S115" s="440"/>
      <c r="T115" s="4"/>
    </row>
    <row r="116" spans="1:22" ht="15">
      <c r="A116" s="4"/>
      <c r="B116" s="31" t="str">
        <f>VLOOKUP(B117,TranslationTable,3,FALSE)</f>
        <v>Describa el tratamiento superficial en la partícula:</v>
      </c>
      <c r="C116" s="4"/>
      <c r="D116" s="4"/>
      <c r="E116" s="4"/>
      <c r="F116" s="4"/>
      <c r="G116" s="4"/>
      <c r="H116" s="4"/>
      <c r="I116" s="4"/>
      <c r="J116" s="4"/>
      <c r="K116" s="4"/>
      <c r="L116" s="4"/>
      <c r="M116" s="4"/>
      <c r="N116" s="4"/>
      <c r="O116" s="4"/>
      <c r="P116" s="435" t="s">
        <v>1356</v>
      </c>
      <c r="Q116" s="436"/>
      <c r="R116" s="436"/>
      <c r="S116" s="437"/>
      <c r="T116" s="4"/>
    </row>
    <row r="117" spans="1:22" ht="30" customHeight="1">
      <c r="A117" s="4"/>
      <c r="B117" s="170" t="s">
        <v>92</v>
      </c>
      <c r="C117" s="4"/>
      <c r="D117" s="4"/>
      <c r="E117" s="4"/>
      <c r="F117" s="4"/>
      <c r="G117" s="4"/>
      <c r="H117" s="4"/>
      <c r="I117" s="4"/>
      <c r="J117" s="4"/>
      <c r="K117" s="4"/>
      <c r="L117" s="4"/>
      <c r="M117" s="4"/>
      <c r="N117" s="4"/>
      <c r="O117" s="4"/>
      <c r="P117" s="438"/>
      <c r="Q117" s="439"/>
      <c r="R117" s="439"/>
      <c r="S117" s="440"/>
      <c r="T117" s="4"/>
    </row>
    <row r="118" spans="1:22" ht="15" customHeight="1">
      <c r="A118" s="4"/>
      <c r="B118" s="173" t="str">
        <f>VLOOKUP(B119,TranslationTable,3,FALSE)</f>
        <v>Si seleccionó Otro, describa el tratamiento de la superficie:</v>
      </c>
      <c r="C118" s="4"/>
      <c r="D118" s="4"/>
      <c r="E118" s="4"/>
      <c r="F118" s="4"/>
      <c r="G118" s="4"/>
      <c r="H118" s="4"/>
      <c r="I118" s="4"/>
      <c r="J118" s="4"/>
      <c r="K118" s="4"/>
      <c r="L118" s="4"/>
      <c r="M118" s="4"/>
      <c r="N118" s="4"/>
      <c r="O118" s="4"/>
      <c r="P118" s="435"/>
      <c r="Q118" s="436"/>
      <c r="R118" s="436"/>
      <c r="S118" s="437"/>
      <c r="T118" s="4"/>
      <c r="V118" s="69" t="str">
        <f>IF(ISNUMBER(SEARCH("*other*",P116)),"1","")</f>
        <v/>
      </c>
    </row>
    <row r="119" spans="1:22">
      <c r="A119" s="4"/>
      <c r="B119" s="174" t="s">
        <v>93</v>
      </c>
      <c r="C119" s="4"/>
      <c r="D119" s="4"/>
      <c r="E119" s="4"/>
      <c r="F119" s="4"/>
      <c r="G119" s="4"/>
      <c r="H119" s="4"/>
      <c r="I119" s="4"/>
      <c r="J119" s="4"/>
      <c r="K119" s="4"/>
      <c r="L119" s="4"/>
      <c r="M119" s="4"/>
      <c r="N119" s="4"/>
      <c r="O119" s="4"/>
      <c r="P119" s="438"/>
      <c r="Q119" s="439"/>
      <c r="R119" s="439"/>
      <c r="S119" s="440"/>
      <c r="T119" s="4"/>
    </row>
    <row r="120" spans="1:22" ht="45.2" customHeight="1">
      <c r="A120" s="4"/>
      <c r="B120" s="454" t="str">
        <f>VLOOKUP(B121,TranslationTable,3,FALSE)</f>
        <v>¿Cuál fue el método utilizado para medir la distribución del tamaño de partícula?</v>
      </c>
      <c r="C120" s="454"/>
      <c r="D120" s="454"/>
      <c r="E120" s="454"/>
      <c r="F120" s="454"/>
      <c r="G120" s="454"/>
      <c r="H120" s="454"/>
      <c r="I120" s="454"/>
      <c r="J120" s="454"/>
      <c r="K120" s="454"/>
      <c r="L120" s="454"/>
      <c r="M120" s="454"/>
      <c r="N120" s="454"/>
      <c r="O120" s="505"/>
      <c r="P120" s="435" t="s">
        <v>1356</v>
      </c>
      <c r="Q120" s="436"/>
      <c r="R120" s="436"/>
      <c r="S120" s="437"/>
      <c r="T120" s="4"/>
    </row>
    <row r="121" spans="1:22" ht="30" customHeight="1">
      <c r="A121" s="4"/>
      <c r="B121" s="170" t="s">
        <v>94</v>
      </c>
      <c r="C121" s="4"/>
      <c r="D121" s="4"/>
      <c r="E121" s="4"/>
      <c r="F121" s="4"/>
      <c r="G121" s="4"/>
      <c r="H121" s="4"/>
      <c r="I121" s="4"/>
      <c r="J121" s="4"/>
      <c r="K121" s="4"/>
      <c r="L121" s="4"/>
      <c r="M121" s="4"/>
      <c r="N121" s="4"/>
      <c r="O121" s="4"/>
      <c r="P121" s="438"/>
      <c r="Q121" s="439"/>
      <c r="R121" s="439"/>
      <c r="S121" s="440"/>
      <c r="T121" s="4"/>
    </row>
    <row r="122" spans="1:22" ht="15" customHeight="1">
      <c r="A122" s="4"/>
      <c r="B122" s="173" t="str">
        <f>VLOOKUP(B123,TranslationTable,3,FALSE)</f>
        <v>Si seleccionó Otro, describa el análisis:</v>
      </c>
      <c r="C122" s="4"/>
      <c r="D122" s="4"/>
      <c r="E122" s="4"/>
      <c r="F122" s="4"/>
      <c r="G122" s="4"/>
      <c r="H122" s="4"/>
      <c r="I122" s="4"/>
      <c r="J122" s="4"/>
      <c r="K122" s="4"/>
      <c r="L122" s="4"/>
      <c r="M122" s="4"/>
      <c r="N122" s="4"/>
      <c r="O122" s="4"/>
      <c r="P122" s="435"/>
      <c r="Q122" s="436"/>
      <c r="R122" s="436"/>
      <c r="S122" s="437"/>
      <c r="T122" s="4"/>
      <c r="V122" s="69" t="str">
        <f>IF(ISNUMBER(SEARCH("*other*",P120)),"1","")</f>
        <v/>
      </c>
    </row>
    <row r="123" spans="1:22">
      <c r="A123" s="4"/>
      <c r="B123" s="174" t="s">
        <v>95</v>
      </c>
      <c r="C123" s="4"/>
      <c r="D123" s="4"/>
      <c r="E123" s="4"/>
      <c r="F123" s="4"/>
      <c r="G123" s="4"/>
      <c r="H123" s="4"/>
      <c r="I123" s="4"/>
      <c r="J123" s="4"/>
      <c r="K123" s="4"/>
      <c r="L123" s="4"/>
      <c r="M123" s="4"/>
      <c r="N123" s="4"/>
      <c r="O123" s="4"/>
      <c r="P123" s="438"/>
      <c r="Q123" s="439"/>
      <c r="R123" s="439"/>
      <c r="S123" s="440"/>
      <c r="T123" s="4"/>
    </row>
    <row r="124" spans="1:22" ht="15">
      <c r="A124" s="4"/>
      <c r="B124" s="31" t="str">
        <f>VLOOKUP(B125,TranslationTable,3,FALSE)</f>
        <v>¿Se formó una dispersión estable antes del análisis?</v>
      </c>
      <c r="C124" s="4"/>
      <c r="D124" s="4"/>
      <c r="E124" s="4"/>
      <c r="F124" s="4"/>
      <c r="G124" s="4"/>
      <c r="H124" s="4"/>
      <c r="I124" s="4"/>
      <c r="J124" s="4"/>
      <c r="K124" s="4"/>
      <c r="L124" s="4"/>
      <c r="M124" s="4"/>
      <c r="N124" s="4"/>
      <c r="O124" s="4"/>
      <c r="P124" s="435" t="s">
        <v>1356</v>
      </c>
      <c r="Q124" s="436"/>
      <c r="R124" s="436"/>
      <c r="S124" s="437"/>
      <c r="T124" s="4"/>
    </row>
    <row r="125" spans="1:22">
      <c r="A125" s="4"/>
      <c r="B125" s="170" t="s">
        <v>96</v>
      </c>
      <c r="C125" s="4"/>
      <c r="D125" s="4"/>
      <c r="E125" s="4"/>
      <c r="F125" s="4"/>
      <c r="G125" s="4"/>
      <c r="H125" s="4"/>
      <c r="I125" s="4"/>
      <c r="J125" s="4"/>
      <c r="K125" s="4"/>
      <c r="L125" s="4"/>
      <c r="M125" s="4"/>
      <c r="N125" s="4"/>
      <c r="O125" s="4"/>
      <c r="P125" s="438"/>
      <c r="Q125" s="439"/>
      <c r="R125" s="439"/>
      <c r="S125" s="440"/>
      <c r="T125" s="4"/>
    </row>
    <row r="126" spans="1:22" ht="15">
      <c r="A126" s="4"/>
      <c r="B126" s="31" t="str">
        <f>VLOOKUP(B127,TranslationTable,3,FALSE)</f>
        <v>¿Qué método se usó para medir la composición?</v>
      </c>
      <c r="C126" s="4"/>
      <c r="D126" s="4"/>
      <c r="E126" s="4"/>
      <c r="F126" s="4"/>
      <c r="G126" s="4"/>
      <c r="H126" s="4"/>
      <c r="I126" s="4"/>
      <c r="J126" s="4"/>
      <c r="K126" s="4"/>
      <c r="L126" s="4"/>
      <c r="M126" s="4"/>
      <c r="N126" s="4"/>
      <c r="O126" s="4"/>
      <c r="P126" s="435" t="s">
        <v>1356</v>
      </c>
      <c r="Q126" s="436"/>
      <c r="R126" s="436"/>
      <c r="S126" s="437"/>
      <c r="T126" s="4"/>
    </row>
    <row r="127" spans="1:22" ht="75" customHeight="1">
      <c r="A127" s="4"/>
      <c r="B127" s="170" t="s">
        <v>97</v>
      </c>
      <c r="C127" s="4"/>
      <c r="D127" s="4"/>
      <c r="E127" s="4"/>
      <c r="F127" s="4"/>
      <c r="G127" s="4"/>
      <c r="H127" s="4"/>
      <c r="I127" s="4"/>
      <c r="J127" s="4"/>
      <c r="K127" s="4"/>
      <c r="L127" s="4"/>
      <c r="M127" s="4"/>
      <c r="N127" s="4"/>
      <c r="O127" s="4"/>
      <c r="P127" s="438"/>
      <c r="Q127" s="439"/>
      <c r="R127" s="439"/>
      <c r="S127" s="440"/>
      <c r="T127" s="4"/>
    </row>
    <row r="128" spans="1:22" ht="15" customHeight="1">
      <c r="A128" s="4"/>
      <c r="B128" s="173" t="str">
        <f>VLOOKUP(B129,TranslationTable,3,FALSE)</f>
        <v>Si seleccionó Otro, describa el análisis:</v>
      </c>
      <c r="C128" s="4"/>
      <c r="D128" s="4"/>
      <c r="E128" s="4"/>
      <c r="F128" s="4"/>
      <c r="G128" s="4"/>
      <c r="H128" s="4"/>
      <c r="I128" s="4"/>
      <c r="J128" s="4"/>
      <c r="K128" s="4"/>
      <c r="L128" s="4"/>
      <c r="M128" s="4"/>
      <c r="N128" s="4"/>
      <c r="O128" s="4"/>
      <c r="P128" s="435"/>
      <c r="Q128" s="436"/>
      <c r="R128" s="436"/>
      <c r="S128" s="437"/>
      <c r="T128" s="4"/>
      <c r="V128" s="69" t="str">
        <f>IF(ISNUMBER(SEARCH("*other*",P126)),"1","")</f>
        <v/>
      </c>
    </row>
    <row r="129" spans="1:22">
      <c r="A129" s="4"/>
      <c r="B129" s="174" t="s">
        <v>95</v>
      </c>
      <c r="C129" s="4"/>
      <c r="D129" s="4"/>
      <c r="E129" s="4"/>
      <c r="F129" s="4"/>
      <c r="G129" s="4"/>
      <c r="H129" s="4"/>
      <c r="I129" s="4"/>
      <c r="J129" s="4"/>
      <c r="K129" s="4"/>
      <c r="L129" s="4"/>
      <c r="M129" s="4"/>
      <c r="N129" s="4"/>
      <c r="O129" s="4"/>
      <c r="P129" s="438"/>
      <c r="Q129" s="439"/>
      <c r="R129" s="439"/>
      <c r="S129" s="440"/>
      <c r="T129" s="4"/>
    </row>
    <row r="130" spans="1:22" ht="3.95" customHeight="1">
      <c r="A130" s="4"/>
      <c r="B130" s="174"/>
      <c r="C130" s="4"/>
      <c r="D130" s="4"/>
      <c r="E130" s="4"/>
      <c r="F130" s="4"/>
      <c r="G130" s="4"/>
      <c r="H130" s="4"/>
      <c r="I130" s="4"/>
      <c r="J130" s="4"/>
      <c r="K130" s="4"/>
      <c r="L130" s="4"/>
      <c r="M130" s="4"/>
      <c r="N130" s="4"/>
      <c r="O130" s="4"/>
      <c r="P130" s="4"/>
      <c r="Q130" s="4"/>
      <c r="R130" s="4"/>
      <c r="S130" s="4"/>
      <c r="T130" s="4"/>
    </row>
    <row r="131" spans="1:22" ht="18">
      <c r="A131" s="246"/>
      <c r="B131" s="399" t="str">
        <f>VLOOKUP(B132,TranslationTable,3,FALSE)</f>
        <v>Micropartículas</v>
      </c>
      <c r="C131" s="399"/>
      <c r="D131" s="399"/>
      <c r="E131" s="399"/>
      <c r="F131" s="399"/>
      <c r="G131" s="399"/>
      <c r="H131" s="399"/>
      <c r="I131" s="399"/>
      <c r="J131" s="399"/>
      <c r="K131" s="399"/>
      <c r="L131" s="399"/>
      <c r="M131" s="399"/>
      <c r="N131" s="399"/>
      <c r="O131" s="399"/>
      <c r="P131" s="399"/>
      <c r="Q131" s="399"/>
      <c r="R131" s="399"/>
      <c r="S131" s="399"/>
      <c r="T131" s="258"/>
    </row>
    <row r="132" spans="1:22">
      <c r="A132" s="246"/>
      <c r="B132" s="400" t="s">
        <v>5358</v>
      </c>
      <c r="C132" s="400"/>
      <c r="D132" s="400"/>
      <c r="E132" s="400"/>
      <c r="F132" s="400"/>
      <c r="G132" s="400"/>
      <c r="H132" s="400"/>
      <c r="I132" s="400"/>
      <c r="J132" s="400"/>
      <c r="K132" s="400"/>
      <c r="L132" s="400"/>
      <c r="M132" s="400"/>
      <c r="N132" s="400"/>
      <c r="O132" s="400"/>
      <c r="P132" s="400"/>
      <c r="Q132" s="400"/>
      <c r="R132" s="400"/>
      <c r="S132" s="400"/>
      <c r="T132" s="259"/>
    </row>
    <row r="133" spans="1:22" ht="15.75">
      <c r="A133" s="4"/>
      <c r="B133" s="507" t="str">
        <f>VLOOKUP(B134,TranslationTable,3,FALSE)</f>
        <v xml:space="preserve">Definición de micropartícula (UE)
</v>
      </c>
      <c r="C133" s="507"/>
      <c r="D133" s="507"/>
      <c r="E133" s="507"/>
      <c r="F133" s="507"/>
      <c r="G133" s="507"/>
      <c r="H133" s="507"/>
      <c r="I133" s="507"/>
      <c r="J133" s="507"/>
      <c r="K133" s="507"/>
      <c r="L133" s="507"/>
      <c r="M133" s="507"/>
      <c r="N133" s="507"/>
      <c r="O133" s="507"/>
      <c r="P133" s="507"/>
      <c r="Q133" s="507"/>
      <c r="R133" s="507"/>
      <c r="S133" s="507"/>
      <c r="T133" s="4"/>
    </row>
    <row r="134" spans="1:22">
      <c r="A134" s="4"/>
      <c r="B134" s="346" t="s">
        <v>5390</v>
      </c>
      <c r="C134" s="4"/>
      <c r="D134" s="4"/>
      <c r="E134" s="4"/>
      <c r="F134" s="4"/>
      <c r="G134" s="4"/>
      <c r="H134" s="4"/>
      <c r="I134" s="4"/>
      <c r="J134" s="4"/>
      <c r="K134" s="4"/>
      <c r="L134" s="4"/>
      <c r="M134" s="4"/>
      <c r="N134" s="4"/>
      <c r="O134" s="4"/>
      <c r="P134" s="4"/>
      <c r="Q134" s="4"/>
      <c r="R134" s="4"/>
      <c r="S134" s="4"/>
      <c r="T134" s="4"/>
    </row>
    <row r="135" spans="1:22" ht="6.95" customHeight="1">
      <c r="A135" s="4"/>
      <c r="B135" s="3"/>
      <c r="C135" s="4"/>
      <c r="D135" s="4"/>
      <c r="E135" s="4"/>
      <c r="F135" s="4"/>
      <c r="G135" s="4"/>
      <c r="H135" s="4"/>
      <c r="I135" s="4"/>
      <c r="J135" s="4"/>
      <c r="K135" s="4"/>
      <c r="L135" s="4"/>
      <c r="M135" s="4"/>
      <c r="N135" s="4"/>
      <c r="O135" s="4"/>
      <c r="P135" s="4"/>
      <c r="Q135" s="4"/>
      <c r="R135" s="4"/>
      <c r="S135" s="4"/>
      <c r="T135" s="4"/>
    </row>
    <row r="136" spans="1:22" ht="15">
      <c r="A136" s="4"/>
      <c r="B136" s="483" t="str">
        <f>VLOOKUP(B137,TranslationTable,3,FALSE)</f>
        <v xml:space="preserve">Micropartículas de polímeros sintéticos:
</v>
      </c>
      <c r="C136" s="483"/>
      <c r="D136" s="483"/>
      <c r="E136" s="483"/>
      <c r="F136" s="483"/>
      <c r="G136" s="483"/>
      <c r="H136" s="483"/>
      <c r="I136" s="483"/>
      <c r="J136" s="483"/>
      <c r="K136" s="483"/>
      <c r="L136" s="483"/>
      <c r="M136" s="483"/>
      <c r="N136" s="483"/>
      <c r="O136" s="483"/>
      <c r="P136" s="483"/>
      <c r="Q136" s="483"/>
      <c r="R136" s="483"/>
      <c r="S136" s="483"/>
      <c r="T136" s="4"/>
    </row>
    <row r="137" spans="1:22">
      <c r="A137" s="4"/>
      <c r="B137" s="170" t="s">
        <v>5360</v>
      </c>
      <c r="C137" s="4"/>
      <c r="D137" s="4"/>
      <c r="E137" s="4"/>
      <c r="F137" s="4"/>
      <c r="G137" s="4"/>
      <c r="H137" s="4"/>
      <c r="I137" s="4"/>
      <c r="J137" s="4"/>
      <c r="K137" s="4"/>
      <c r="L137" s="4"/>
      <c r="M137" s="4"/>
      <c r="N137" s="4"/>
      <c r="O137" s="4"/>
      <c r="P137" s="4"/>
      <c r="Q137" s="4"/>
      <c r="R137" s="4"/>
      <c r="S137" s="4"/>
      <c r="T137" s="4"/>
    </row>
    <row r="138" spans="1:22" ht="15">
      <c r="A138" s="4"/>
      <c r="B138" s="483" t="str">
        <f>VLOOKUP(B139,TranslationTable,3,FALSE)</f>
        <v xml:space="preserve">Polímeros que son sólidos y que cumplen las siguientes condiciones:
</v>
      </c>
      <c r="C138" s="483"/>
      <c r="D138" s="483"/>
      <c r="E138" s="483"/>
      <c r="F138" s="483"/>
      <c r="G138" s="483"/>
      <c r="H138" s="483"/>
      <c r="I138" s="483"/>
      <c r="J138" s="483"/>
      <c r="K138" s="483"/>
      <c r="L138" s="483"/>
      <c r="M138" s="483"/>
      <c r="N138" s="483"/>
      <c r="O138" s="483"/>
      <c r="P138" s="483"/>
      <c r="Q138" s="483"/>
      <c r="R138" s="483"/>
      <c r="S138" s="483"/>
      <c r="T138" s="4"/>
    </row>
    <row r="139" spans="1:22" ht="14.25" customHeight="1">
      <c r="A139" s="4"/>
      <c r="B139" s="170" t="s">
        <v>5361</v>
      </c>
      <c r="C139" s="170"/>
      <c r="D139" s="170"/>
      <c r="E139" s="170"/>
      <c r="F139" s="170"/>
      <c r="G139" s="170"/>
      <c r="H139" s="170"/>
      <c r="I139" s="170"/>
      <c r="J139" s="170"/>
      <c r="K139" s="170"/>
      <c r="L139" s="170"/>
      <c r="M139" s="170"/>
      <c r="N139" s="170"/>
      <c r="O139" s="170"/>
      <c r="P139" s="170"/>
      <c r="Q139" s="170"/>
      <c r="R139" s="170"/>
      <c r="S139" s="170"/>
      <c r="T139" s="4"/>
    </row>
    <row r="140" spans="1:22" s="360" customFormat="1" ht="30" customHeight="1">
      <c r="A140" s="345"/>
      <c r="B140" s="175"/>
      <c r="C140" s="379" t="s">
        <v>5365</v>
      </c>
      <c r="D140" s="431" t="str">
        <f>VLOOKUP(D141,TranslationTable,3,FALSE)</f>
        <v>Están contenidos en partículas y constituyen al menos el 1% en peso de dichas partículas; o forman un recubrimiento superficial continuo sobre las partículas;</v>
      </c>
      <c r="E140" s="431"/>
      <c r="F140" s="431"/>
      <c r="G140" s="431"/>
      <c r="H140" s="431"/>
      <c r="I140" s="431"/>
      <c r="J140" s="431"/>
      <c r="K140" s="431"/>
      <c r="L140" s="431"/>
      <c r="M140" s="431"/>
      <c r="N140" s="431"/>
      <c r="O140" s="431"/>
      <c r="P140" s="431"/>
      <c r="Q140" s="431"/>
      <c r="R140" s="431"/>
      <c r="S140" s="431"/>
      <c r="T140" s="345"/>
      <c r="V140" s="361"/>
    </row>
    <row r="141" spans="1:22" s="360" customFormat="1" ht="30" customHeight="1">
      <c r="A141" s="345"/>
      <c r="B141" s="345"/>
      <c r="C141" s="362" t="s">
        <v>5365</v>
      </c>
      <c r="D141" s="433" t="s">
        <v>5362</v>
      </c>
      <c r="E141" s="433"/>
      <c r="F141" s="433"/>
      <c r="G141" s="433"/>
      <c r="H141" s="433"/>
      <c r="I141" s="433"/>
      <c r="J141" s="433"/>
      <c r="K141" s="433"/>
      <c r="L141" s="433"/>
      <c r="M141" s="433"/>
      <c r="N141" s="433"/>
      <c r="O141" s="433"/>
      <c r="P141" s="433"/>
      <c r="Q141" s="433"/>
      <c r="R141" s="433"/>
      <c r="S141" s="433"/>
      <c r="T141" s="345"/>
      <c r="V141" s="361"/>
    </row>
    <row r="142" spans="1:22" ht="30" customHeight="1">
      <c r="A142" s="4"/>
      <c r="B142" s="30"/>
      <c r="C142" s="378" t="s">
        <v>5366</v>
      </c>
      <c r="D142" s="506" t="str">
        <f>VLOOKUP(D143,TranslationTable,3,FALSE)</f>
        <v xml:space="preserve">Al menos el 1% en peso de las partículas mencionadas en el inciso (a) cumplen con alguna de las siguientes condiciones:
</v>
      </c>
      <c r="E142" s="506"/>
      <c r="F142" s="506"/>
      <c r="G142" s="506"/>
      <c r="H142" s="506"/>
      <c r="I142" s="506"/>
      <c r="J142" s="506"/>
      <c r="K142" s="506"/>
      <c r="L142" s="506"/>
      <c r="M142" s="506"/>
      <c r="N142" s="506"/>
      <c r="O142" s="506"/>
      <c r="P142" s="506"/>
      <c r="Q142" s="506"/>
      <c r="R142" s="506"/>
      <c r="S142" s="506"/>
      <c r="T142" s="4"/>
    </row>
    <row r="143" spans="1:22" ht="14.25" customHeight="1">
      <c r="A143" s="4"/>
      <c r="B143" s="91"/>
      <c r="C143" s="363" t="s">
        <v>5366</v>
      </c>
      <c r="D143" s="170" t="s">
        <v>5369</v>
      </c>
      <c r="E143" s="170"/>
      <c r="F143" s="170"/>
      <c r="G143" s="170"/>
      <c r="H143" s="170"/>
      <c r="I143" s="170"/>
      <c r="J143" s="170"/>
      <c r="K143" s="170"/>
      <c r="L143" s="170"/>
      <c r="M143" s="170"/>
      <c r="N143" s="170"/>
      <c r="O143" s="170"/>
      <c r="P143" s="170"/>
      <c r="Q143" s="170"/>
      <c r="R143" s="170"/>
      <c r="S143" s="170"/>
      <c r="T143" s="4"/>
    </row>
    <row r="144" spans="1:22" ht="15">
      <c r="A144" s="4"/>
      <c r="B144" s="30"/>
      <c r="C144" s="344"/>
      <c r="D144" s="344" t="s">
        <v>5367</v>
      </c>
      <c r="E144" s="483" t="str">
        <f>VLOOKUP(E145,TranslationTable,3,FALSE)</f>
        <v xml:space="preserve">todas las dimensiones de las partículas son iguales o inferiores a 5mm
</v>
      </c>
      <c r="F144" s="483"/>
      <c r="G144" s="483"/>
      <c r="H144" s="483"/>
      <c r="I144" s="483"/>
      <c r="J144" s="483"/>
      <c r="K144" s="483"/>
      <c r="L144" s="483"/>
      <c r="M144" s="483"/>
      <c r="N144" s="483"/>
      <c r="O144" s="483"/>
      <c r="P144" s="483"/>
      <c r="Q144" s="483"/>
      <c r="R144" s="483"/>
      <c r="S144" s="483"/>
      <c r="T144" s="4"/>
    </row>
    <row r="145" spans="1:22" ht="14.25" customHeight="1">
      <c r="A145" s="4"/>
      <c r="B145" s="91"/>
      <c r="C145" s="91"/>
      <c r="D145" s="170" t="s">
        <v>5367</v>
      </c>
      <c r="E145" s="170" t="s">
        <v>5363</v>
      </c>
      <c r="F145" s="170"/>
      <c r="G145" s="170"/>
      <c r="H145" s="170"/>
      <c r="I145" s="170"/>
      <c r="J145" s="170"/>
      <c r="K145" s="170"/>
      <c r="L145" s="170"/>
      <c r="M145" s="170"/>
      <c r="N145" s="170"/>
      <c r="O145" s="170"/>
      <c r="P145" s="170"/>
      <c r="Q145" s="170"/>
      <c r="R145" s="170"/>
      <c r="S145" s="170"/>
      <c r="T145" s="4"/>
    </row>
    <row r="146" spans="1:22" ht="30" customHeight="1">
      <c r="A146" s="4"/>
      <c r="B146" s="30"/>
      <c r="C146" s="30"/>
      <c r="D146" s="380" t="s">
        <v>5368</v>
      </c>
      <c r="E146" s="506" t="str">
        <f>VLOOKUP(E147,TranslationTable,3,FALSE)</f>
        <v xml:space="preserve">la longitud de las partículas es igual o inferior a 15mm y su relación longitud/diámetro es superior a 3.
</v>
      </c>
      <c r="F146" s="506"/>
      <c r="G146" s="506"/>
      <c r="H146" s="506"/>
      <c r="I146" s="506"/>
      <c r="J146" s="506"/>
      <c r="K146" s="506"/>
      <c r="L146" s="506"/>
      <c r="M146" s="506"/>
      <c r="N146" s="506"/>
      <c r="O146" s="506"/>
      <c r="P146" s="506"/>
      <c r="Q146" s="506"/>
      <c r="R146" s="506"/>
      <c r="S146" s="506"/>
      <c r="T146" s="4"/>
    </row>
    <row r="147" spans="1:22" ht="30" customHeight="1">
      <c r="A147" s="4"/>
      <c r="B147" s="91"/>
      <c r="C147" s="91"/>
      <c r="D147" s="170" t="s">
        <v>5368</v>
      </c>
      <c r="E147" s="433" t="s">
        <v>5364</v>
      </c>
      <c r="F147" s="433"/>
      <c r="G147" s="433"/>
      <c r="H147" s="433"/>
      <c r="I147" s="433"/>
      <c r="J147" s="433"/>
      <c r="K147" s="433"/>
      <c r="L147" s="433"/>
      <c r="M147" s="433"/>
      <c r="N147" s="433"/>
      <c r="O147" s="433"/>
      <c r="P147" s="433"/>
      <c r="Q147" s="433"/>
      <c r="R147" s="433"/>
      <c r="S147" s="433"/>
      <c r="T147" s="4"/>
    </row>
    <row r="148" spans="1:22" ht="32.25" customHeight="1">
      <c r="A148" s="4"/>
      <c r="B148" s="506" t="str">
        <f>VLOOKUP(B149,TranslationTable,3,FALSE)</f>
        <v xml:space="preserve">¿Este material contiene alguna sustancia que se considere una micropartícula?
</v>
      </c>
      <c r="C148" s="506"/>
      <c r="D148" s="506"/>
      <c r="E148" s="506"/>
      <c r="F148" s="506"/>
      <c r="G148" s="506"/>
      <c r="H148" s="506"/>
      <c r="I148" s="506"/>
      <c r="J148" s="506"/>
      <c r="K148" s="506"/>
      <c r="L148" s="506"/>
      <c r="M148" s="506"/>
      <c r="N148" s="506"/>
      <c r="O148" s="509" t="s">
        <v>1356</v>
      </c>
      <c r="P148" s="510"/>
      <c r="Q148" s="510"/>
      <c r="R148" s="510"/>
      <c r="S148" s="511"/>
      <c r="T148" s="4"/>
    </row>
    <row r="149" spans="1:22">
      <c r="A149" s="4"/>
      <c r="B149" s="456" t="s">
        <v>5359</v>
      </c>
      <c r="C149" s="456"/>
      <c r="D149" s="456"/>
      <c r="E149" s="456"/>
      <c r="F149" s="456"/>
      <c r="G149" s="456"/>
      <c r="H149" s="456"/>
      <c r="I149" s="456"/>
      <c r="J149" s="456"/>
      <c r="K149" s="456"/>
      <c r="L149" s="456"/>
      <c r="M149" s="456"/>
      <c r="N149" s="456"/>
      <c r="O149" s="512"/>
      <c r="P149" s="513"/>
      <c r="Q149" s="513"/>
      <c r="R149" s="513"/>
      <c r="S149" s="514"/>
      <c r="T149" s="4"/>
    </row>
    <row r="150" spans="1:22" ht="6.95" customHeight="1">
      <c r="A150" s="4"/>
      <c r="B150" s="54"/>
      <c r="C150" s="54"/>
      <c r="D150" s="54"/>
      <c r="E150" s="54"/>
      <c r="F150" s="54"/>
      <c r="G150" s="54"/>
      <c r="H150" s="54"/>
      <c r="I150" s="54"/>
      <c r="J150" s="54"/>
      <c r="K150" s="54"/>
      <c r="L150" s="54"/>
      <c r="M150" s="54"/>
      <c r="N150" s="54"/>
      <c r="O150" s="376"/>
      <c r="P150" s="376"/>
      <c r="Q150" s="376"/>
      <c r="R150" s="376"/>
      <c r="S150" s="376"/>
      <c r="T150" s="4"/>
    </row>
    <row r="151" spans="1:22" ht="15">
      <c r="A151" s="4"/>
      <c r="B151" s="483" t="str">
        <f>VLOOKUP(B152,TranslationTable,3,FALSE)</f>
        <v xml:space="preserve">Seleccione una opción.
</v>
      </c>
      <c r="C151" s="483"/>
      <c r="D151" s="483"/>
      <c r="E151" s="483"/>
      <c r="F151" s="483"/>
      <c r="G151" s="483"/>
      <c r="H151" s="483"/>
      <c r="I151" s="483"/>
      <c r="J151" s="483"/>
      <c r="K151" s="483"/>
      <c r="L151" s="483"/>
      <c r="M151" s="483"/>
      <c r="N151" s="483"/>
      <c r="O151" s="483"/>
      <c r="P151" s="483"/>
      <c r="Q151" s="483"/>
      <c r="R151" s="483"/>
      <c r="S151" s="483"/>
      <c r="T151" s="4"/>
    </row>
    <row r="152" spans="1:22">
      <c r="A152" s="4"/>
      <c r="B152" s="4" t="str">
        <f>VLOOKUP(O148,Table20[[Translation Concatenate]:[Number]],3,FALSE)</f>
        <v>Please make a selection above.</v>
      </c>
      <c r="C152" s="4"/>
      <c r="D152" s="4"/>
      <c r="E152" s="4"/>
      <c r="F152" s="4"/>
      <c r="G152" s="4"/>
      <c r="H152" s="4"/>
      <c r="I152" s="4"/>
      <c r="J152" s="4"/>
      <c r="K152" s="4"/>
      <c r="L152" s="4"/>
      <c r="M152" s="4"/>
      <c r="N152" s="4"/>
      <c r="O152" s="4"/>
      <c r="P152" s="4"/>
      <c r="Q152" s="4"/>
      <c r="R152" s="4"/>
      <c r="S152" s="4"/>
      <c r="T152" s="4"/>
      <c r="V152" s="69">
        <f>VLOOKUP(O148,Table20[[Translation Concatenate]:[Number]],6,FALSE)</f>
        <v>3</v>
      </c>
    </row>
    <row r="153" spans="1:22" ht="6.95" customHeight="1">
      <c r="A153" s="4"/>
      <c r="B153" s="4"/>
      <c r="C153" s="4"/>
      <c r="D153" s="4"/>
      <c r="E153" s="4"/>
      <c r="F153" s="4"/>
      <c r="G153" s="4"/>
      <c r="H153" s="4"/>
      <c r="I153" s="4"/>
      <c r="J153" s="4"/>
      <c r="K153" s="4"/>
      <c r="L153" s="4"/>
      <c r="M153" s="4"/>
      <c r="N153" s="4"/>
      <c r="O153" s="4"/>
      <c r="P153" s="4"/>
      <c r="Q153" s="4"/>
      <c r="R153" s="4"/>
      <c r="S153" s="4"/>
      <c r="T153" s="4"/>
    </row>
    <row r="154" spans="1:22" ht="30" customHeight="1">
      <c r="A154" s="4"/>
      <c r="B154" s="431" t="str">
        <f>VLOOKUP(B155,TranslationTable,3,FALSE)</f>
        <v>Indique la identidad genérica de las micropartículas poliméricas suministradas:</v>
      </c>
      <c r="C154" s="431"/>
      <c r="D154" s="431"/>
      <c r="E154" s="431"/>
      <c r="F154" s="431"/>
      <c r="G154" s="431"/>
      <c r="H154" s="431"/>
      <c r="I154" s="431"/>
      <c r="J154" s="431"/>
      <c r="K154" s="431"/>
      <c r="L154" s="431"/>
      <c r="M154" s="431"/>
      <c r="N154" s="431"/>
      <c r="O154" s="509" t="s">
        <v>1356</v>
      </c>
      <c r="P154" s="510"/>
      <c r="Q154" s="510"/>
      <c r="R154" s="510"/>
      <c r="S154" s="511"/>
      <c r="T154" s="4"/>
    </row>
    <row r="155" spans="1:22">
      <c r="A155" s="4"/>
      <c r="B155" s="456" t="s">
        <v>5370</v>
      </c>
      <c r="C155" s="456"/>
      <c r="D155" s="456"/>
      <c r="E155" s="456"/>
      <c r="F155" s="456"/>
      <c r="G155" s="456"/>
      <c r="H155" s="456"/>
      <c r="I155" s="456"/>
      <c r="J155" s="456"/>
      <c r="K155" s="456"/>
      <c r="L155" s="456"/>
      <c r="M155" s="456"/>
      <c r="N155" s="456"/>
      <c r="O155" s="512"/>
      <c r="P155" s="513"/>
      <c r="Q155" s="513"/>
      <c r="R155" s="513"/>
      <c r="S155" s="514"/>
      <c r="T155" s="4"/>
    </row>
    <row r="156" spans="1:22" ht="30" customHeight="1">
      <c r="A156" s="4"/>
      <c r="B156" s="431" t="str">
        <f>VLOOKUP(B157,TranslationTable,3,FALSE)</f>
        <v>Si seleccionó Otros, proporcione una descripción de la micropartícula suministrada:</v>
      </c>
      <c r="C156" s="431"/>
      <c r="D156" s="431"/>
      <c r="E156" s="431"/>
      <c r="F156" s="431"/>
      <c r="G156" s="431"/>
      <c r="H156" s="431"/>
      <c r="I156" s="431"/>
      <c r="J156" s="431"/>
      <c r="K156" s="431"/>
      <c r="L156" s="431"/>
      <c r="M156" s="431"/>
      <c r="N156" s="431"/>
      <c r="O156" s="509"/>
      <c r="P156" s="510"/>
      <c r="Q156" s="510"/>
      <c r="R156" s="510"/>
      <c r="S156" s="511"/>
      <c r="T156" s="4"/>
    </row>
    <row r="157" spans="1:22" ht="14.25" customHeight="1">
      <c r="A157" s="4"/>
      <c r="B157" s="456" t="s">
        <v>5383</v>
      </c>
      <c r="C157" s="456"/>
      <c r="D157" s="456"/>
      <c r="E157" s="456"/>
      <c r="F157" s="456"/>
      <c r="G157" s="456"/>
      <c r="H157" s="456"/>
      <c r="I157" s="456"/>
      <c r="J157" s="456"/>
      <c r="K157" s="456"/>
      <c r="L157" s="456"/>
      <c r="M157" s="456"/>
      <c r="N157" s="456"/>
      <c r="O157" s="512"/>
      <c r="P157" s="513"/>
      <c r="Q157" s="513"/>
      <c r="R157" s="513"/>
      <c r="S157" s="514"/>
      <c r="T157" s="4"/>
    </row>
    <row r="158" spans="1:22" ht="30" customHeight="1">
      <c r="A158" s="4"/>
      <c r="B158" s="431" t="str">
        <f>VLOOKUP(B159,TranslationTable,3,FALSE)</f>
        <v>Indique el porcentaje en peso de la micropartícula en el producto tal como se vende:</v>
      </c>
      <c r="C158" s="431"/>
      <c r="D158" s="431"/>
      <c r="E158" s="431"/>
      <c r="F158" s="431"/>
      <c r="G158" s="431"/>
      <c r="H158" s="431"/>
      <c r="I158" s="431"/>
      <c r="J158" s="431"/>
      <c r="K158" s="431"/>
      <c r="L158" s="431"/>
      <c r="M158" s="431"/>
      <c r="N158" s="431"/>
      <c r="O158" s="509"/>
      <c r="P158" s="510"/>
      <c r="Q158" s="510"/>
      <c r="R158" s="510"/>
      <c r="S158" s="511"/>
      <c r="T158" s="4"/>
    </row>
    <row r="159" spans="1:22" ht="30" customHeight="1">
      <c r="A159" s="4"/>
      <c r="B159" s="456" t="s">
        <v>5385</v>
      </c>
      <c r="C159" s="456"/>
      <c r="D159" s="456"/>
      <c r="E159" s="456"/>
      <c r="F159" s="456"/>
      <c r="G159" s="456"/>
      <c r="H159" s="456"/>
      <c r="I159" s="456"/>
      <c r="J159" s="456"/>
      <c r="K159" s="456"/>
      <c r="L159" s="456"/>
      <c r="M159" s="456"/>
      <c r="N159" s="456"/>
      <c r="O159" s="512"/>
      <c r="P159" s="513"/>
      <c r="Q159" s="513"/>
      <c r="R159" s="513"/>
      <c r="S159" s="514"/>
      <c r="T159" s="4"/>
    </row>
    <row r="160" spans="1:22">
      <c r="A160" s="4"/>
      <c r="B160" s="4"/>
      <c r="C160" s="4"/>
      <c r="D160" s="4"/>
      <c r="E160" s="4"/>
      <c r="F160" s="4"/>
      <c r="G160" s="4"/>
      <c r="H160" s="4"/>
      <c r="I160" s="4"/>
      <c r="J160" s="4"/>
      <c r="K160" s="4"/>
      <c r="L160" s="4"/>
      <c r="M160" s="4"/>
      <c r="N160" s="4"/>
      <c r="O160" s="4"/>
      <c r="P160" s="4"/>
      <c r="Q160" s="4"/>
      <c r="R160" s="4"/>
      <c r="S160" s="4"/>
      <c r="T160" s="4"/>
    </row>
    <row r="162" ht="15" customHeight="1"/>
    <row r="164" ht="6.95" customHeight="1"/>
    <row r="165" ht="15" customHeight="1"/>
    <row r="167" ht="14.45" customHeight="1"/>
    <row r="168" ht="14.45" customHeight="1"/>
    <row r="172" ht="14.45" customHeight="1"/>
    <row r="173" ht="14.45" customHeight="1"/>
  </sheetData>
  <sheetProtection algorithmName="SHA-512" hashValue="HcORBVM8heM2JPMwKN7NdjNGfJFP8iN5LH8a1RkUQDbBfRPDw26q2K6dxf45wmaUVz12Q+H/rVnlsHS1xli/HA==" saltValue="Yg31mCsRklUrSl26SYpcEw==" spinCount="100000" sheet="1" selectLockedCells="1"/>
  <mergeCells count="110">
    <mergeCell ref="B151:S151"/>
    <mergeCell ref="B148:N148"/>
    <mergeCell ref="O148:S149"/>
    <mergeCell ref="B154:N154"/>
    <mergeCell ref="O154:S155"/>
    <mergeCell ref="B155:N155"/>
    <mergeCell ref="B157:N157"/>
    <mergeCell ref="B159:N159"/>
    <mergeCell ref="O156:S157"/>
    <mergeCell ref="B156:N156"/>
    <mergeCell ref="O158:S159"/>
    <mergeCell ref="B158:N158"/>
    <mergeCell ref="B112:O112"/>
    <mergeCell ref="B114:O114"/>
    <mergeCell ref="D140:S140"/>
    <mergeCell ref="D142:S142"/>
    <mergeCell ref="E144:S144"/>
    <mergeCell ref="E146:S146"/>
    <mergeCell ref="B149:N149"/>
    <mergeCell ref="B131:S131"/>
    <mergeCell ref="B132:S132"/>
    <mergeCell ref="B133:S133"/>
    <mergeCell ref="B136:S136"/>
    <mergeCell ref="B138:S138"/>
    <mergeCell ref="D141:S141"/>
    <mergeCell ref="E147:S147"/>
    <mergeCell ref="B113:O113"/>
    <mergeCell ref="B120:O120"/>
    <mergeCell ref="I30:O31"/>
    <mergeCell ref="P30:S31"/>
    <mergeCell ref="P16:S17"/>
    <mergeCell ref="P18:S19"/>
    <mergeCell ref="P44:S44"/>
    <mergeCell ref="P49:S50"/>
    <mergeCell ref="P126:S127"/>
    <mergeCell ref="P128:S129"/>
    <mergeCell ref="P116:S117"/>
    <mergeCell ref="P118:S119"/>
    <mergeCell ref="P120:S121"/>
    <mergeCell ref="P122:S123"/>
    <mergeCell ref="P124:S125"/>
    <mergeCell ref="P106:S107"/>
    <mergeCell ref="P108:S109"/>
    <mergeCell ref="P110:S111"/>
    <mergeCell ref="P112:S113"/>
    <mergeCell ref="P114:S115"/>
    <mergeCell ref="B65:S65"/>
    <mergeCell ref="B66:S67"/>
    <mergeCell ref="P97:S98"/>
    <mergeCell ref="P99:S100"/>
    <mergeCell ref="P104:S105"/>
    <mergeCell ref="K51:O52"/>
    <mergeCell ref="A4:T4"/>
    <mergeCell ref="B9:S9"/>
    <mergeCell ref="A3:P3"/>
    <mergeCell ref="B10:S10"/>
    <mergeCell ref="I12:O12"/>
    <mergeCell ref="I13:O13"/>
    <mergeCell ref="P12:S12"/>
    <mergeCell ref="P13:S13"/>
    <mergeCell ref="I28:O29"/>
    <mergeCell ref="P14:S15"/>
    <mergeCell ref="P28:S29"/>
    <mergeCell ref="A2:Q2"/>
    <mergeCell ref="B79:S79"/>
    <mergeCell ref="P22:S23"/>
    <mergeCell ref="P24:S25"/>
    <mergeCell ref="I14:O15"/>
    <mergeCell ref="I16:O17"/>
    <mergeCell ref="I18:O19"/>
    <mergeCell ref="I22:O23"/>
    <mergeCell ref="I24:O25"/>
    <mergeCell ref="C73:N73"/>
    <mergeCell ref="K49:O50"/>
    <mergeCell ref="P45:S46"/>
    <mergeCell ref="P47:S48"/>
    <mergeCell ref="I32:O33"/>
    <mergeCell ref="B78:S78"/>
    <mergeCell ref="I34:O35"/>
    <mergeCell ref="P32:R33"/>
    <mergeCell ref="P34:R35"/>
    <mergeCell ref="P37:S38"/>
    <mergeCell ref="A6:T6"/>
    <mergeCell ref="B40:S40"/>
    <mergeCell ref="B41:S41"/>
    <mergeCell ref="P43:S43"/>
    <mergeCell ref="C75:N75"/>
    <mergeCell ref="B56:S57"/>
    <mergeCell ref="K45:O46"/>
    <mergeCell ref="K47:O48"/>
    <mergeCell ref="B69:N69"/>
    <mergeCell ref="B70:N70"/>
    <mergeCell ref="B54:S54"/>
    <mergeCell ref="P95:S96"/>
    <mergeCell ref="O69:S70"/>
    <mergeCell ref="B87:S87"/>
    <mergeCell ref="I88:O89"/>
    <mergeCell ref="I90:O91"/>
    <mergeCell ref="P93:S94"/>
    <mergeCell ref="B71:N71"/>
    <mergeCell ref="B72:N72"/>
    <mergeCell ref="B82:S82"/>
    <mergeCell ref="O73:S74"/>
    <mergeCell ref="O75:S76"/>
    <mergeCell ref="C76:N76"/>
    <mergeCell ref="B81:S81"/>
    <mergeCell ref="C74:N74"/>
    <mergeCell ref="B83:E84"/>
    <mergeCell ref="B64:S64"/>
    <mergeCell ref="B93:O93"/>
  </mergeCells>
  <conditionalFormatting sqref="A4">
    <cfRule type="containsText" dxfId="58" priority="35" operator="containsText" text="January 00 1900">
      <formula>NOT(ISERROR(SEARCH("January 00 1900",A4)))</formula>
    </cfRule>
    <cfRule type="cellIs" dxfId="57" priority="36" operator="equal">
      <formula>0</formula>
    </cfRule>
  </conditionalFormatting>
  <conditionalFormatting sqref="A66">
    <cfRule type="containsText" dxfId="56" priority="26" operator="containsText" text=", , January 00 1900">
      <formula>NOT(ISERROR(SEARCH(", , January 00 1900",A66)))</formula>
    </cfRule>
  </conditionalFormatting>
  <conditionalFormatting sqref="B110">
    <cfRule type="expression" dxfId="55" priority="20">
      <formula>$V$110="1"</formula>
    </cfRule>
  </conditionalFormatting>
  <conditionalFormatting sqref="B111">
    <cfRule type="expression" dxfId="54" priority="17">
      <formula>$V$110="1"</formula>
    </cfRule>
  </conditionalFormatting>
  <conditionalFormatting sqref="B118">
    <cfRule type="expression" dxfId="53" priority="19">
      <formula>$V$118="1"</formula>
    </cfRule>
  </conditionalFormatting>
  <conditionalFormatting sqref="B119">
    <cfRule type="expression" dxfId="52" priority="16">
      <formula>$V$118="1"</formula>
    </cfRule>
  </conditionalFormatting>
  <conditionalFormatting sqref="B122">
    <cfRule type="expression" dxfId="51" priority="18">
      <formula>$V$122="1"</formula>
    </cfRule>
  </conditionalFormatting>
  <conditionalFormatting sqref="B123">
    <cfRule type="expression" dxfId="50" priority="13">
      <formula>$V$122="1"</formula>
    </cfRule>
  </conditionalFormatting>
  <conditionalFormatting sqref="B128">
    <cfRule type="expression" dxfId="49" priority="14">
      <formula>$V$128="1"</formula>
    </cfRule>
  </conditionalFormatting>
  <conditionalFormatting sqref="B129:B130">
    <cfRule type="expression" dxfId="48" priority="15">
      <formula>$V$128="1"</formula>
    </cfRule>
  </conditionalFormatting>
  <conditionalFormatting sqref="B152">
    <cfRule type="expression" dxfId="47" priority="8">
      <formula>$O$101="No"</formula>
    </cfRule>
  </conditionalFormatting>
  <conditionalFormatting sqref="B152:B153">
    <cfRule type="expression" dxfId="46" priority="9">
      <formula>$O$101="Yes"</formula>
    </cfRule>
    <cfRule type="containsText" dxfId="45" priority="10" operator="containsText" text="Please make a selection">
      <formula>NOT(ISERROR(SEARCH("Please make a selection",B152)))</formula>
    </cfRule>
  </conditionalFormatting>
  <conditionalFormatting sqref="B155:N155 O156 B157:N157 O158 B159:N159">
    <cfRule type="expression" dxfId="44" priority="11">
      <formula>$O$101="No"</formula>
    </cfRule>
    <cfRule type="expression" dxfId="43" priority="12">
      <formula>$O$101="Select from List"</formula>
    </cfRule>
  </conditionalFormatting>
  <conditionalFormatting sqref="B151:S152">
    <cfRule type="expression" dxfId="42" priority="3">
      <formula>$V$152=2</formula>
    </cfRule>
    <cfRule type="expression" dxfId="41" priority="4">
      <formula>$V$152=1</formula>
    </cfRule>
    <cfRule type="expression" dxfId="40" priority="5">
      <formula>$V$152=3</formula>
    </cfRule>
  </conditionalFormatting>
  <conditionalFormatting sqref="B154:S159">
    <cfRule type="expression" dxfId="39" priority="1">
      <formula>$V$152=3</formula>
    </cfRule>
    <cfRule type="expression" dxfId="38" priority="2">
      <formula>$V$152=2</formula>
    </cfRule>
  </conditionalFormatting>
  <conditionalFormatting sqref="H26">
    <cfRule type="expression" dxfId="37" priority="28">
      <formula>$H26=0</formula>
    </cfRule>
  </conditionalFormatting>
  <conditionalFormatting sqref="H26:I27">
    <cfRule type="expression" dxfId="36" priority="29">
      <formula>($H26=0)</formula>
    </cfRule>
  </conditionalFormatting>
  <conditionalFormatting sqref="H20:S20">
    <cfRule type="expression" dxfId="35" priority="31">
      <formula>($H20=0)</formula>
    </cfRule>
  </conditionalFormatting>
  <conditionalFormatting sqref="I21:O21">
    <cfRule type="expression" dxfId="34" priority="27">
      <formula>($H21=0)</formula>
    </cfRule>
  </conditionalFormatting>
  <conditionalFormatting sqref="P110:S111">
    <cfRule type="expression" dxfId="33" priority="25">
      <formula>$V$110&lt;&gt;"1"</formula>
    </cfRule>
  </conditionalFormatting>
  <conditionalFormatting sqref="P118:S119">
    <cfRule type="expression" dxfId="32" priority="24">
      <formula>$V$118&lt;&gt;"1"</formula>
    </cfRule>
  </conditionalFormatting>
  <conditionalFormatting sqref="P122:S123">
    <cfRule type="expression" dxfId="31" priority="23">
      <formula>$V$122&lt;&gt;"1"</formula>
    </cfRule>
  </conditionalFormatting>
  <conditionalFormatting sqref="P128:S129">
    <cfRule type="expression" dxfId="30" priority="22">
      <formula>$V$128&lt;&gt;"1"</formula>
    </cfRule>
  </conditionalFormatting>
  <dataValidations count="7">
    <dataValidation type="decimal" operator="greaterThan" allowBlank="1" showInputMessage="1" showErrorMessage="1" sqref="J21:O21 J27:O27 I14:O15" xr:uid="{00000000-0002-0000-0200-000000000000}">
      <formula1>0</formula1>
    </dataValidation>
    <dataValidation type="decimal" operator="greaterThanOrEqual" allowBlank="1" showInputMessage="1" showErrorMessage="1" sqref="I28:O29 I46:J46 K49 K45 K47" xr:uid="{00000000-0002-0000-0200-000001000000}">
      <formula1>-500</formula1>
    </dataValidation>
    <dataValidation type="decimal" operator="greaterThanOrEqual" allowBlank="1" showInputMessage="1" showErrorMessage="1" sqref="I16:O19 I22:O25" xr:uid="{00000000-0002-0000-0200-000002000000}">
      <formula1>0</formula1>
    </dataValidation>
    <dataValidation type="list" allowBlank="1" showInputMessage="1" showErrorMessage="1" sqref="P108:S109" xr:uid="{00000000-0002-0000-0200-000003000000}">
      <formula1>DropDownNanoShapeTRANS</formula1>
    </dataValidation>
    <dataValidation type="list" allowBlank="1" showInputMessage="1" showErrorMessage="1" sqref="P112:S113" xr:uid="{00000000-0002-0000-0200-000004000000}">
      <formula1>DropDownNanoBondTRANS</formula1>
    </dataValidation>
    <dataValidation type="list" allowBlank="1" showInputMessage="1" showErrorMessage="1" sqref="P114:S115" xr:uid="{00000000-0002-0000-0200-000005000000}">
      <formula1>DropDownNanoDustTRANS</formula1>
    </dataValidation>
    <dataValidation type="decimal" allowBlank="1" showInputMessage="1" showErrorMessage="1" sqref="O73" xr:uid="{00000000-0002-0000-0200-000006000000}">
      <formula1>0</formula1>
      <formula2>100000</formula2>
    </dataValidation>
  </dataValidations>
  <hyperlinks>
    <hyperlink ref="A6" r:id="rId1" display="http://corporate.ppg.com/Purchasing/Raw-Material-Introduction-Process.aspx" xr:uid="{00000000-0004-0000-0200-000000000000}"/>
    <hyperlink ref="A6:T6" r:id="rId2" display="https://procurement.ppg.com/Raw-Material-Introduction" xr:uid="{E7191B8B-66D0-4EA0-9B9E-7572CD04EA2C}"/>
  </hyperlinks>
  <printOptions horizontalCentered="1"/>
  <pageMargins left="0.25" right="0.25" top="0.5" bottom="0.25" header="0.3" footer="0.3"/>
  <pageSetup scale="95" fitToHeight="0" orientation="portrait" r:id="rId3"/>
  <rowBreaks count="4" manualBreakCount="4">
    <brk id="39" max="16383" man="1"/>
    <brk id="77" max="16383" man="1"/>
    <brk id="100" max="16383" man="1"/>
    <brk id="148" max="16383" man="1"/>
  </rowBreaks>
  <colBreaks count="1" manualBreakCount="1">
    <brk id="20" max="1048575" man="1"/>
  </colBreaks>
  <drawing r:id="rId4"/>
  <legacyDrawing r:id="rId5"/>
  <oleObjects>
    <mc:AlternateContent xmlns:mc="http://schemas.openxmlformats.org/markup-compatibility/2006">
      <mc:Choice Requires="x14">
        <oleObject progId="Document" dvAspect="DVASPECT_ICON" shapeId="20517" r:id="rId6">
          <objectPr defaultSize="0" r:id="rId7">
            <anchor moveWithCells="1">
              <from>
                <xdr:col>7</xdr:col>
                <xdr:colOff>285750</xdr:colOff>
                <xdr:row>60</xdr:row>
                <xdr:rowOff>228600</xdr:rowOff>
              </from>
              <to>
                <xdr:col>9</xdr:col>
                <xdr:colOff>152400</xdr:colOff>
                <xdr:row>62</xdr:row>
                <xdr:rowOff>152400</xdr:rowOff>
              </to>
            </anchor>
          </objectPr>
        </oleObject>
      </mc:Choice>
      <mc:Fallback>
        <oleObject progId="Document" dvAspect="DVASPECT_ICON" shapeId="20517" r:id="rId6"/>
      </mc:Fallback>
    </mc:AlternateContent>
  </oleObject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7000000}">
          <x14:formula1>
            <xm:f>Dropdowns!$D$99:$D$101</xm:f>
          </x14:formula1>
          <xm:sqref>K51:O52 B83:E84 P37:S38 P124:S125 O69:S70 O148:S150</xm:sqref>
        </x14:dataValidation>
        <x14:dataValidation type="list" allowBlank="1" showInputMessage="1" showErrorMessage="1" xr:uid="{00000000-0002-0000-0200-000008000000}">
          <x14:formula1>
            <xm:f>Dropdowns!$D$167:$D$185</xm:f>
          </x14:formula1>
          <xm:sqref>P116:S117</xm:sqref>
        </x14:dataValidation>
        <x14:dataValidation type="list" allowBlank="1" showInputMessage="1" showErrorMessage="1" xr:uid="{00000000-0002-0000-0200-000009000000}">
          <x14:formula1>
            <xm:f>Dropdowns!$D$56:$D$58</xm:f>
          </x14:formula1>
          <xm:sqref>I30:O31</xm:sqref>
        </x14:dataValidation>
        <x14:dataValidation type="list" allowBlank="1" showInputMessage="1" showErrorMessage="1" xr:uid="{00000000-0002-0000-0200-00000A000000}">
          <x14:formula1>
            <xm:f>Dropdowns!$D$86:$D$89</xm:f>
          </x14:formula1>
          <xm:sqref>P49:S50</xm:sqref>
        </x14:dataValidation>
        <x14:dataValidation type="list" allowBlank="1" showInputMessage="1" showErrorMessage="1" xr:uid="{00000000-0002-0000-0200-00000B000000}">
          <x14:formula1>
            <xm:f>Dropdowns!$D$48:$D$52</xm:f>
          </x14:formula1>
          <xm:sqref>P14:S15</xm:sqref>
        </x14:dataValidation>
        <x14:dataValidation type="list" allowBlank="1" showInputMessage="1" showErrorMessage="1" xr:uid="{00000000-0002-0000-0200-00000C000000}">
          <x14:formula1>
            <xm:f>Dropdowns!$D$93:$D$95</xm:f>
          </x14:formula1>
          <xm:sqref>P28:S29 P45:S48</xm:sqref>
        </x14:dataValidation>
        <x14:dataValidation type="list" allowBlank="1" showInputMessage="1" showErrorMessage="1" xr:uid="{00000000-0002-0000-0200-00000D000000}">
          <x14:formula1>
            <xm:f>Dropdowns!$D$68:$D$75</xm:f>
          </x14:formula1>
          <xm:sqref>I32:O33</xm:sqref>
        </x14:dataValidation>
        <x14:dataValidation type="list" allowBlank="1" showInputMessage="1" showErrorMessage="1" xr:uid="{00000000-0002-0000-0200-00000E000000}">
          <x14:formula1>
            <xm:f>Dropdowns!$D$189:$D$198</xm:f>
          </x14:formula1>
          <xm:sqref>P120:S121</xm:sqref>
        </x14:dataValidation>
        <x14:dataValidation type="list" allowBlank="1" showInputMessage="1" showErrorMessage="1" xr:uid="{00000000-0002-0000-0200-00000F000000}">
          <x14:formula1>
            <xm:f>Dropdowns!$D$202:$D$208</xm:f>
          </x14:formula1>
          <xm:sqref>P126:S127</xm:sqref>
        </x14:dataValidation>
        <x14:dataValidation type="list" allowBlank="1" showInputMessage="1" showErrorMessage="1" xr:uid="{AD7733C2-6B07-4830-93A9-7E4C0C831D38}">
          <x14:formula1>
            <xm:f>Dropdowns!$D$273:$D$283</xm:f>
          </x14:formula1>
          <xm:sqref>O154:S155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T97"/>
  <sheetViews>
    <sheetView workbookViewId="0">
      <selection activeCell="A19" sqref="A19"/>
    </sheetView>
  </sheetViews>
  <sheetFormatPr defaultColWidth="4.625" defaultRowHeight="14.25"/>
  <cols>
    <col min="1" max="1" width="21.75" style="62" bestFit="1" customWidth="1"/>
    <col min="2" max="2" width="18.375" style="62" bestFit="1" customWidth="1"/>
    <col min="3" max="3" width="21.375" style="62" bestFit="1" customWidth="1"/>
    <col min="4" max="4" width="24" style="62" bestFit="1" customWidth="1"/>
    <col min="5" max="5" width="21" style="62" customWidth="1"/>
    <col min="6" max="6" width="94.625" style="62" customWidth="1"/>
    <col min="7" max="7" width="12.75" style="62" hidden="1" customWidth="1"/>
    <col min="8" max="8" width="9.875" style="62" hidden="1" customWidth="1"/>
    <col min="9" max="9" width="11.25" style="62" hidden="1" customWidth="1"/>
    <col min="10" max="10" width="8.5" style="62" hidden="1" customWidth="1"/>
    <col min="11" max="11" width="12.875" style="62" hidden="1" customWidth="1"/>
    <col min="12" max="12" width="13.375" style="62" hidden="1" customWidth="1"/>
    <col min="13" max="13" width="4.625" style="69" hidden="1" customWidth="1"/>
    <col min="14" max="14" width="14.5" style="62" hidden="1" customWidth="1"/>
    <col min="15" max="15" width="12.625" style="62" hidden="1" customWidth="1"/>
    <col min="16" max="16" width="13" style="62" hidden="1" customWidth="1"/>
    <col min="17" max="17" width="8.375" style="62" hidden="1" customWidth="1"/>
    <col min="18" max="16384" width="4.625" style="62"/>
  </cols>
  <sheetData>
    <row r="1" spans="1:20" ht="20.25">
      <c r="A1" s="467" t="str">
        <f>VLOOKUP(A2,TranslationTable,3,FALSE)</f>
        <v>Parte C: información de la composición</v>
      </c>
      <c r="B1" s="467"/>
      <c r="C1" s="467"/>
      <c r="D1" s="467"/>
      <c r="E1" s="149"/>
      <c r="F1" s="70"/>
      <c r="G1" s="70"/>
      <c r="H1" s="70"/>
      <c r="I1" s="70"/>
      <c r="J1" s="70"/>
      <c r="K1" s="70"/>
      <c r="L1" s="70"/>
      <c r="M1" s="107"/>
      <c r="N1" s="70"/>
      <c r="O1" s="70"/>
      <c r="P1" s="70"/>
      <c r="Q1" s="70"/>
      <c r="R1" s="70"/>
      <c r="S1" s="70"/>
      <c r="T1" s="70"/>
    </row>
    <row r="2" spans="1:20" ht="15.75">
      <c r="A2" s="496" t="s">
        <v>98</v>
      </c>
      <c r="B2" s="496"/>
      <c r="C2" s="496"/>
      <c r="D2" s="496"/>
      <c r="E2" s="154"/>
      <c r="F2" s="71"/>
      <c r="G2" s="71"/>
      <c r="H2" s="71"/>
      <c r="I2" s="71"/>
      <c r="J2" s="71"/>
      <c r="K2" s="71"/>
      <c r="L2" s="71"/>
      <c r="M2" s="108"/>
      <c r="N2" s="71"/>
      <c r="O2" s="71"/>
      <c r="P2" s="71"/>
      <c r="Q2" s="71"/>
      <c r="R2" s="71"/>
      <c r="S2" s="71"/>
      <c r="T2" s="71"/>
    </row>
    <row r="3" spans="1:20" ht="15" customHeight="1">
      <c r="A3" s="413" t="str">
        <f>'A - Contact Info'!A4</f>
        <v>, , January 00 1900</v>
      </c>
      <c r="B3" s="413"/>
      <c r="C3" s="413"/>
      <c r="D3" s="413"/>
      <c r="E3" s="413"/>
    </row>
    <row r="4" spans="1:20" ht="3.95" customHeight="1">
      <c r="A4" s="90"/>
      <c r="B4" s="90"/>
      <c r="C4" s="90"/>
      <c r="D4" s="90"/>
      <c r="E4" s="90"/>
    </row>
    <row r="5" spans="1:20" ht="15" customHeight="1">
      <c r="A5" s="342" t="str">
        <f>VLOOKUP(A6,TranslationTable,3,FALSE)</f>
        <v>Capacitación RMIR / Preguntas Frecuentes</v>
      </c>
      <c r="B5" s="178"/>
      <c r="C5" s="178"/>
      <c r="D5" s="178"/>
      <c r="E5" s="193"/>
    </row>
    <row r="6" spans="1:20" ht="15" customHeight="1">
      <c r="A6" s="102" t="s">
        <v>15</v>
      </c>
      <c r="B6" s="90"/>
      <c r="C6" s="90"/>
      <c r="D6" s="90"/>
      <c r="E6" s="90"/>
    </row>
    <row r="7" spans="1:20" ht="3.95" customHeight="1">
      <c r="A7" s="100"/>
      <c r="B7" s="90"/>
      <c r="C7" s="90"/>
      <c r="D7" s="90"/>
      <c r="E7" s="90"/>
    </row>
    <row r="8" spans="1:20" ht="169.5" customHeight="1">
      <c r="A8" s="431" t="str">
        <f>VLOOKUP(A9,TranslationTable,3,FALSE)</f>
        <v>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v>
      </c>
      <c r="B8" s="431"/>
      <c r="C8" s="431"/>
      <c r="D8" s="431"/>
      <c r="E8" s="431"/>
    </row>
    <row r="9" spans="1:20" ht="12.75" hidden="1" customHeight="1">
      <c r="A9" s="4" t="s">
        <v>99</v>
      </c>
      <c r="B9" s="14"/>
      <c r="C9" s="14"/>
      <c r="D9" s="14"/>
      <c r="E9" s="14"/>
    </row>
    <row r="10" spans="1:20" ht="92.1" customHeight="1">
      <c r="A10" s="521" t="s">
        <v>100</v>
      </c>
      <c r="B10" s="521"/>
      <c r="C10" s="521"/>
      <c r="D10" s="521"/>
      <c r="E10" s="521"/>
    </row>
    <row r="11" spans="1:20" ht="69.95" customHeight="1">
      <c r="A11" s="522" t="str">
        <f>VLOOKUP(A12,TranslationTable,3,FALSE)</f>
        <v xml:space="preserve">Le recordamos que, para cumplir nuestros objetivos normativos y de sostenibilidad, las sustancias de la pestaña «Sustancias declarables de PPG» deben incluirse en la composición si están presentes en su producto a cualquier nivel, incluso en cantidades mínimas.  Revise la pestaña e incluya estas sustancias y sus concentraciones en el producto. </v>
      </c>
      <c r="B11" s="522"/>
      <c r="C11" s="522"/>
      <c r="D11" s="522"/>
      <c r="E11" s="522"/>
    </row>
    <row r="12" spans="1:20" ht="32.25" hidden="1" customHeight="1">
      <c r="A12" s="523" t="s">
        <v>5393</v>
      </c>
      <c r="B12" s="523"/>
      <c r="C12" s="523"/>
      <c r="D12" s="523"/>
      <c r="E12" s="523"/>
    </row>
    <row r="13" spans="1:20" ht="42" customHeight="1">
      <c r="A13" s="523" t="s">
        <v>5384</v>
      </c>
      <c r="B13" s="523"/>
      <c r="C13" s="523"/>
      <c r="D13" s="523"/>
      <c r="E13" s="523"/>
    </row>
    <row r="14" spans="1:20" ht="21" customHeight="1">
      <c r="A14" s="399" t="str">
        <f>VLOOKUP(A15,TranslationTable,3,FALSE)</f>
        <v>Composición</v>
      </c>
      <c r="B14" s="399"/>
      <c r="C14" s="399"/>
      <c r="D14" s="399"/>
      <c r="E14" s="399"/>
    </row>
    <row r="15" spans="1:20" ht="16.5" customHeight="1">
      <c r="A15" s="400" t="s">
        <v>3437</v>
      </c>
      <c r="B15" s="400"/>
      <c r="C15" s="400"/>
      <c r="D15" s="400"/>
      <c r="E15" s="400"/>
    </row>
    <row r="16" spans="1:20" ht="17.100000000000001" customHeight="1">
      <c r="A16" s="414"/>
      <c r="B16" s="414"/>
      <c r="C16" s="14"/>
      <c r="D16" s="14"/>
      <c r="E16" s="20">
        <f>SUBTOTAL(109,Table3[Weight Percentage (no ranges)])</f>
        <v>0</v>
      </c>
      <c r="F16" s="86" t="str">
        <f>VLOOKUP(F17,TranslationTable,3,FALSE)</f>
        <v>La composición no suma el 100%</v>
      </c>
    </row>
    <row r="17" spans="1:17" ht="45">
      <c r="A17" s="56" t="str">
        <f>VLOOKUP(A18,TranslationTable,3,FALSE)</f>
        <v>Descripción de componente</v>
      </c>
      <c r="B17" s="56" t="str">
        <f>VLOOKUP(B18,TranslationTable,3,FALSE)</f>
        <v>Número CAS (CAS)</v>
      </c>
      <c r="C17" s="56" t="str">
        <f>VLOOKUP(C18,TranslationTable,3,FALSE)</f>
        <v>Porcentaje de peso (sin rangos)</v>
      </c>
      <c r="D17" s="224" t="str">
        <f>VLOOKUP(D18,TranslationTable,3,FALSE)</f>
        <v>Tipo de componente (Consulte la definición de PPG al final)</v>
      </c>
      <c r="E17" s="56" t="str">
        <f>VLOOKUP(E18,TranslationTable,3,FALSE)</f>
        <v>¿Impureza?</v>
      </c>
      <c r="F17" s="87" t="str">
        <f>IF(Table3[[#Totals],[Weight Percentage (no ranges)]]&lt;&gt;100,"Composition does not total 100%","")</f>
        <v>Composition does not total 100%</v>
      </c>
      <c r="N17" s="63" t="s">
        <v>122</v>
      </c>
    </row>
    <row r="18" spans="1:17" s="72" customFormat="1" ht="24">
      <c r="A18" s="263" t="s">
        <v>80</v>
      </c>
      <c r="B18" s="264" t="s">
        <v>79</v>
      </c>
      <c r="C18" s="263" t="s">
        <v>123</v>
      </c>
      <c r="D18" s="263" t="s">
        <v>124</v>
      </c>
      <c r="E18" s="265" t="s">
        <v>125</v>
      </c>
      <c r="F18" s="145"/>
      <c r="G18" s="103" t="s">
        <v>126</v>
      </c>
      <c r="H18" s="103" t="s">
        <v>127</v>
      </c>
      <c r="I18" s="103" t="s">
        <v>128</v>
      </c>
      <c r="J18" s="103" t="s">
        <v>129</v>
      </c>
      <c r="K18" s="103" t="s">
        <v>130</v>
      </c>
      <c r="L18" s="103" t="s">
        <v>131</v>
      </c>
      <c r="M18" s="109"/>
      <c r="N18" s="62" t="s">
        <v>132</v>
      </c>
      <c r="O18" s="62" t="s">
        <v>133</v>
      </c>
      <c r="P18" s="62" t="s">
        <v>134</v>
      </c>
      <c r="Q18" s="62" t="s">
        <v>135</v>
      </c>
    </row>
    <row r="19" spans="1:17" s="83" customFormat="1">
      <c r="A19" s="147"/>
      <c r="B19" s="147"/>
      <c r="C19" s="377"/>
      <c r="D19" s="148" t="s">
        <v>1356</v>
      </c>
      <c r="E19" s="148" t="s">
        <v>1356</v>
      </c>
      <c r="F19" s="84" t="e">
        <f>VLOOKUP(TRIM(Table3[[#This Row],[CAS Number (CAS)]]),CASwAddlQuestions,4,FALSE)</f>
        <v>#N/A</v>
      </c>
      <c r="G19" s="104" t="str">
        <f t="shared" ref="G19:G50" si="0">IF(ISNUMBER(SEARCH("*pigment*",$D19)),"pigment","")</f>
        <v/>
      </c>
      <c r="H19" s="104" t="str">
        <f>IF(G19="pigment",Table3[[#This Row],[Weight Percentage (no ranges)]],"")</f>
        <v/>
      </c>
      <c r="I19" s="104" t="str">
        <f t="shared" ref="I19:I50" si="1">IF(ISNUMBER(SEARCH("*binder*",$D19)),"binder","")</f>
        <v/>
      </c>
      <c r="J19" s="104" t="str">
        <f>IF(I19="binder",Table3[[#This Row],[Weight Percentage (no ranges)]],"")</f>
        <v/>
      </c>
      <c r="K19" s="104" t="str">
        <f t="shared" ref="K19:K50" si="2">IF(ISNUMBER(SEARCH("*solvent*",$D19)),"solvent","")</f>
        <v/>
      </c>
      <c r="L19" s="104" t="str">
        <f>IF(K19="solvent",Table3[[#This Row],[Weight Percentage (no ranges)]],"")</f>
        <v/>
      </c>
      <c r="M19" s="85" t="e">
        <f>IF(F19&lt;&gt;"",1,"")</f>
        <v>#N/A</v>
      </c>
      <c r="N19" s="83" t="e">
        <f>VLOOKUP(Table3[[#This Row],[CAS Number (CAS)]],RSLtbl,1,FALSE)</f>
        <v>#REF!</v>
      </c>
      <c r="O19" s="83">
        <f>IF(ISERROR(Table21[[#This Row],[lookup CAS]]),0,1)</f>
        <v>0</v>
      </c>
      <c r="P19" s="83">
        <f>IF(Table3[[#This Row],[Weight Percentage (no ranges)]]&lt;0.1,0,1)</f>
        <v>0</v>
      </c>
      <c r="Q19" s="83">
        <f>+Table21[[#This Row],[is RSL]]+Table21[[#This Row],[is &gt;0.1]]</f>
        <v>0</v>
      </c>
    </row>
    <row r="20" spans="1:17" s="83" customFormat="1">
      <c r="A20" s="147"/>
      <c r="B20" s="147"/>
      <c r="C20" s="377"/>
      <c r="D20" s="148" t="s">
        <v>1356</v>
      </c>
      <c r="E20" s="148" t="s">
        <v>1356</v>
      </c>
      <c r="F20" s="84" t="e">
        <f>VLOOKUP(TRIM(Table3[[#This Row],[CAS Number (CAS)]]),CASwAddlQuestions,4,FALSE)</f>
        <v>#N/A</v>
      </c>
      <c r="G20" s="104" t="str">
        <f t="shared" si="0"/>
        <v/>
      </c>
      <c r="H20" s="104" t="str">
        <f>IF(G20="pigment",Table3[[#This Row],[Weight Percentage (no ranges)]],"")</f>
        <v/>
      </c>
      <c r="I20" s="104" t="str">
        <f t="shared" si="1"/>
        <v/>
      </c>
      <c r="J20" s="104" t="str">
        <f>IF(I20="binder",Table3[[#This Row],[Weight Percentage (no ranges)]],"")</f>
        <v/>
      </c>
      <c r="K20" s="104" t="str">
        <f t="shared" si="2"/>
        <v/>
      </c>
      <c r="L20" s="104" t="str">
        <f>IF(K20="solvent",Table3[[#This Row],[Weight Percentage (no ranges)]],"")</f>
        <v/>
      </c>
      <c r="M20" s="85" t="e">
        <f t="shared" ref="M20:M74" si="3">IF(F20&lt;&gt;"",1,"")</f>
        <v>#N/A</v>
      </c>
      <c r="N20" s="83" t="e">
        <f>VLOOKUP(Table3[[#This Row],[CAS Number (CAS)]],RSLtbl,1,FALSE)</f>
        <v>#REF!</v>
      </c>
      <c r="O20" s="83">
        <f>IF(ISERROR(Table21[[#This Row],[lookup CAS]]),0,1)</f>
        <v>0</v>
      </c>
      <c r="P20" s="83">
        <f>IF(Table3[[#This Row],[Weight Percentage (no ranges)]]&lt;0.1,0,1)</f>
        <v>0</v>
      </c>
      <c r="Q20" s="83">
        <f>+Table21[[#This Row],[is RSL]]+Table21[[#This Row],[is &gt;0.1]]</f>
        <v>0</v>
      </c>
    </row>
    <row r="21" spans="1:17" s="83" customFormat="1">
      <c r="A21" s="147"/>
      <c r="B21" s="147"/>
      <c r="C21" s="377"/>
      <c r="D21" s="148" t="s">
        <v>1356</v>
      </c>
      <c r="E21" s="148" t="s">
        <v>1356</v>
      </c>
      <c r="F21" s="84" t="e">
        <f>VLOOKUP(TRIM(Table3[[#This Row],[CAS Number (CAS)]]),CASwAddlQuestions,4,FALSE)</f>
        <v>#N/A</v>
      </c>
      <c r="G21" s="104" t="str">
        <f t="shared" si="0"/>
        <v/>
      </c>
      <c r="H21" s="104" t="str">
        <f>IF(G21="pigment",Table3[[#This Row],[Weight Percentage (no ranges)]],"")</f>
        <v/>
      </c>
      <c r="I21" s="104" t="str">
        <f t="shared" si="1"/>
        <v/>
      </c>
      <c r="J21" s="104" t="str">
        <f>IF(I21="binder",Table3[[#This Row],[Weight Percentage (no ranges)]],"")</f>
        <v/>
      </c>
      <c r="K21" s="104" t="str">
        <f t="shared" si="2"/>
        <v/>
      </c>
      <c r="L21" s="104" t="str">
        <f>IF(K21="solvent",Table3[[#This Row],[Weight Percentage (no ranges)]],"")</f>
        <v/>
      </c>
      <c r="M21" s="85" t="e">
        <f t="shared" si="3"/>
        <v>#N/A</v>
      </c>
      <c r="N21" s="83" t="e">
        <f>VLOOKUP(Table3[[#This Row],[CAS Number (CAS)]],RSLtbl,1,FALSE)</f>
        <v>#REF!</v>
      </c>
      <c r="O21" s="83">
        <f>IF(ISERROR(Table21[[#This Row],[lookup CAS]]),0,1)</f>
        <v>0</v>
      </c>
      <c r="P21" s="83">
        <f>IF(Table3[[#This Row],[Weight Percentage (no ranges)]]&lt;0.1,0,1)</f>
        <v>0</v>
      </c>
      <c r="Q21" s="83">
        <f>+Table21[[#This Row],[is RSL]]+Table21[[#This Row],[is &gt;0.1]]</f>
        <v>0</v>
      </c>
    </row>
    <row r="22" spans="1:17" s="83" customFormat="1">
      <c r="A22" s="147"/>
      <c r="B22" s="147"/>
      <c r="C22" s="377"/>
      <c r="D22" s="148" t="s">
        <v>1356</v>
      </c>
      <c r="E22" s="148" t="s">
        <v>1356</v>
      </c>
      <c r="F22" s="84" t="e">
        <f>VLOOKUP(TRIM(Table3[[#This Row],[CAS Number (CAS)]]),CASwAddlQuestions,4,FALSE)</f>
        <v>#N/A</v>
      </c>
      <c r="G22" s="104" t="str">
        <f t="shared" si="0"/>
        <v/>
      </c>
      <c r="H22" s="104" t="str">
        <f>IF(G22="pigment",Table3[[#This Row],[Weight Percentage (no ranges)]],"")</f>
        <v/>
      </c>
      <c r="I22" s="104" t="str">
        <f t="shared" si="1"/>
        <v/>
      </c>
      <c r="J22" s="104" t="str">
        <f>IF(I22="binder",Table3[[#This Row],[Weight Percentage (no ranges)]],"")</f>
        <v/>
      </c>
      <c r="K22" s="104" t="str">
        <f t="shared" si="2"/>
        <v/>
      </c>
      <c r="L22" s="104" t="str">
        <f>IF(K22="solvent",Table3[[#This Row],[Weight Percentage (no ranges)]],"")</f>
        <v/>
      </c>
      <c r="M22" s="85" t="e">
        <f t="shared" si="3"/>
        <v>#N/A</v>
      </c>
      <c r="N22" s="83" t="e">
        <f>VLOOKUP(Table3[[#This Row],[CAS Number (CAS)]],RSLtbl,1,FALSE)</f>
        <v>#REF!</v>
      </c>
      <c r="O22" s="83">
        <f>IF(ISERROR(Table21[[#This Row],[lookup CAS]]),0,1)</f>
        <v>0</v>
      </c>
      <c r="P22" s="83">
        <f>IF(Table3[[#This Row],[Weight Percentage (no ranges)]]&lt;0.1,0,1)</f>
        <v>0</v>
      </c>
      <c r="Q22" s="83">
        <f>+Table21[[#This Row],[is RSL]]+Table21[[#This Row],[is &gt;0.1]]</f>
        <v>0</v>
      </c>
    </row>
    <row r="23" spans="1:17" s="83" customFormat="1">
      <c r="A23" s="147"/>
      <c r="B23" s="147"/>
      <c r="C23" s="377"/>
      <c r="D23" s="148" t="s">
        <v>1356</v>
      </c>
      <c r="E23" s="148" t="s">
        <v>1356</v>
      </c>
      <c r="F23" s="84" t="e">
        <f>VLOOKUP(TRIM(Table3[[#This Row],[CAS Number (CAS)]]),CASwAddlQuestions,4,FALSE)</f>
        <v>#N/A</v>
      </c>
      <c r="G23" s="104" t="str">
        <f t="shared" si="0"/>
        <v/>
      </c>
      <c r="H23" s="104" t="str">
        <f>IF(G23="pigment",Table3[[#This Row],[Weight Percentage (no ranges)]],"")</f>
        <v/>
      </c>
      <c r="I23" s="104" t="str">
        <f t="shared" si="1"/>
        <v/>
      </c>
      <c r="J23" s="104" t="str">
        <f>IF(I23="binder",Table3[[#This Row],[Weight Percentage (no ranges)]],"")</f>
        <v/>
      </c>
      <c r="K23" s="104" t="str">
        <f t="shared" si="2"/>
        <v/>
      </c>
      <c r="L23" s="104" t="str">
        <f>IF(K23="solvent",Table3[[#This Row],[Weight Percentage (no ranges)]],"")</f>
        <v/>
      </c>
      <c r="M23" s="85" t="e">
        <f t="shared" si="3"/>
        <v>#N/A</v>
      </c>
      <c r="N23" s="83" t="e">
        <f>VLOOKUP(Table3[[#This Row],[CAS Number (CAS)]],RSLtbl,1,FALSE)</f>
        <v>#REF!</v>
      </c>
      <c r="O23" s="83">
        <f>IF(ISERROR(Table21[[#This Row],[lookup CAS]]),0,1)</f>
        <v>0</v>
      </c>
      <c r="P23" s="83">
        <f>IF(Table3[[#This Row],[Weight Percentage (no ranges)]]&lt;0.1,0,1)</f>
        <v>0</v>
      </c>
      <c r="Q23" s="83">
        <f>+Table21[[#This Row],[is RSL]]+Table21[[#This Row],[is &gt;0.1]]</f>
        <v>0</v>
      </c>
    </row>
    <row r="24" spans="1:17" s="83" customFormat="1">
      <c r="A24" s="147"/>
      <c r="B24" s="147"/>
      <c r="C24" s="377"/>
      <c r="D24" s="148" t="s">
        <v>1356</v>
      </c>
      <c r="E24" s="148" t="s">
        <v>1356</v>
      </c>
      <c r="F24" s="84" t="e">
        <f>VLOOKUP(TRIM(Table3[[#This Row],[CAS Number (CAS)]]),CASwAddlQuestions,4,FALSE)</f>
        <v>#N/A</v>
      </c>
      <c r="G24" s="104" t="str">
        <f t="shared" si="0"/>
        <v/>
      </c>
      <c r="H24" s="104" t="str">
        <f>IF(G24="pigment",Table3[[#This Row],[Weight Percentage (no ranges)]],"")</f>
        <v/>
      </c>
      <c r="I24" s="104" t="str">
        <f t="shared" si="1"/>
        <v/>
      </c>
      <c r="J24" s="104" t="str">
        <f>IF(I24="binder",Table3[[#This Row],[Weight Percentage (no ranges)]],"")</f>
        <v/>
      </c>
      <c r="K24" s="104" t="str">
        <f t="shared" si="2"/>
        <v/>
      </c>
      <c r="L24" s="104" t="str">
        <f>IF(K24="solvent",Table3[[#This Row],[Weight Percentage (no ranges)]],"")</f>
        <v/>
      </c>
      <c r="M24" s="85" t="e">
        <f t="shared" si="3"/>
        <v>#N/A</v>
      </c>
      <c r="N24" s="83" t="e">
        <f>VLOOKUP(Table3[[#This Row],[CAS Number (CAS)]],RSLtbl,1,FALSE)</f>
        <v>#REF!</v>
      </c>
      <c r="O24" s="83">
        <f>IF(ISERROR(Table21[[#This Row],[lookup CAS]]),0,1)</f>
        <v>0</v>
      </c>
      <c r="P24" s="83">
        <f>IF(Table3[[#This Row],[Weight Percentage (no ranges)]]&lt;0.1,0,1)</f>
        <v>0</v>
      </c>
      <c r="Q24" s="83">
        <f>+Table21[[#This Row],[is RSL]]+Table21[[#This Row],[is &gt;0.1]]</f>
        <v>0</v>
      </c>
    </row>
    <row r="25" spans="1:17" s="83" customFormat="1">
      <c r="A25" s="147"/>
      <c r="B25" s="147"/>
      <c r="C25" s="377"/>
      <c r="D25" s="148" t="s">
        <v>1356</v>
      </c>
      <c r="E25" s="148" t="s">
        <v>1356</v>
      </c>
      <c r="F25" s="84" t="e">
        <f>VLOOKUP(TRIM(Table3[[#This Row],[CAS Number (CAS)]]),CASwAddlQuestions,4,FALSE)</f>
        <v>#N/A</v>
      </c>
      <c r="G25" s="104" t="str">
        <f t="shared" si="0"/>
        <v/>
      </c>
      <c r="H25" s="104" t="str">
        <f>IF(G25="pigment",Table3[[#This Row],[Weight Percentage (no ranges)]],"")</f>
        <v/>
      </c>
      <c r="I25" s="104" t="str">
        <f t="shared" si="1"/>
        <v/>
      </c>
      <c r="J25" s="104" t="str">
        <f>IF(I25="binder",Table3[[#This Row],[Weight Percentage (no ranges)]],"")</f>
        <v/>
      </c>
      <c r="K25" s="104" t="str">
        <f t="shared" si="2"/>
        <v/>
      </c>
      <c r="L25" s="104" t="str">
        <f>IF(K25="solvent",Table3[[#This Row],[Weight Percentage (no ranges)]],"")</f>
        <v/>
      </c>
      <c r="M25" s="85" t="e">
        <f t="shared" si="3"/>
        <v>#N/A</v>
      </c>
      <c r="N25" s="83" t="e">
        <f>VLOOKUP(Table3[[#This Row],[CAS Number (CAS)]],RSLtbl,1,FALSE)</f>
        <v>#REF!</v>
      </c>
      <c r="O25" s="83">
        <f>IF(ISERROR(Table21[[#This Row],[lookup CAS]]),0,1)</f>
        <v>0</v>
      </c>
      <c r="P25" s="83">
        <f>IF(Table3[[#This Row],[Weight Percentage (no ranges)]]&lt;0.1,0,1)</f>
        <v>0</v>
      </c>
      <c r="Q25" s="83">
        <f>+Table21[[#This Row],[is RSL]]+Table21[[#This Row],[is &gt;0.1]]</f>
        <v>0</v>
      </c>
    </row>
    <row r="26" spans="1:17" s="83" customFormat="1">
      <c r="A26" s="147"/>
      <c r="B26" s="147"/>
      <c r="C26" s="377"/>
      <c r="D26" s="148" t="s">
        <v>1356</v>
      </c>
      <c r="E26" s="148" t="s">
        <v>1356</v>
      </c>
      <c r="F26" s="84" t="e">
        <f>VLOOKUP(TRIM(Table3[[#This Row],[CAS Number (CAS)]]),CASwAddlQuestions,4,FALSE)</f>
        <v>#N/A</v>
      </c>
      <c r="G26" s="104" t="str">
        <f t="shared" si="0"/>
        <v/>
      </c>
      <c r="H26" s="104" t="str">
        <f>IF(G26="pigment",Table3[[#This Row],[Weight Percentage (no ranges)]],"")</f>
        <v/>
      </c>
      <c r="I26" s="104" t="str">
        <f t="shared" si="1"/>
        <v/>
      </c>
      <c r="J26" s="104" t="str">
        <f>IF(I26="binder",Table3[[#This Row],[Weight Percentage (no ranges)]],"")</f>
        <v/>
      </c>
      <c r="K26" s="104" t="str">
        <f t="shared" si="2"/>
        <v/>
      </c>
      <c r="L26" s="104" t="str">
        <f>IF(K26="solvent",Table3[[#This Row],[Weight Percentage (no ranges)]],"")</f>
        <v/>
      </c>
      <c r="M26" s="85" t="e">
        <f t="shared" si="3"/>
        <v>#N/A</v>
      </c>
      <c r="N26" s="83" t="e">
        <f>VLOOKUP(Table3[[#This Row],[CAS Number (CAS)]],RSLtbl,1,FALSE)</f>
        <v>#REF!</v>
      </c>
      <c r="O26" s="83">
        <f>IF(ISERROR(Table21[[#This Row],[lookup CAS]]),0,1)</f>
        <v>0</v>
      </c>
      <c r="P26" s="83">
        <f>IF(Table3[[#This Row],[Weight Percentage (no ranges)]]&lt;0.1,0,1)</f>
        <v>0</v>
      </c>
      <c r="Q26" s="83">
        <f>+Table21[[#This Row],[is RSL]]+Table21[[#This Row],[is &gt;0.1]]</f>
        <v>0</v>
      </c>
    </row>
    <row r="27" spans="1:17" s="83" customFormat="1">
      <c r="A27" s="147"/>
      <c r="B27" s="147"/>
      <c r="C27" s="377"/>
      <c r="D27" s="148" t="s">
        <v>1356</v>
      </c>
      <c r="E27" s="148" t="s">
        <v>1356</v>
      </c>
      <c r="F27" s="84" t="e">
        <f>VLOOKUP(TRIM(Table3[[#This Row],[CAS Number (CAS)]]),CASwAddlQuestions,4,FALSE)</f>
        <v>#N/A</v>
      </c>
      <c r="G27" s="104" t="str">
        <f t="shared" si="0"/>
        <v/>
      </c>
      <c r="H27" s="104" t="str">
        <f>IF(G27="pigment",Table3[[#This Row],[Weight Percentage (no ranges)]],"")</f>
        <v/>
      </c>
      <c r="I27" s="104" t="str">
        <f t="shared" si="1"/>
        <v/>
      </c>
      <c r="J27" s="104" t="str">
        <f>IF(I27="binder",Table3[[#This Row],[Weight Percentage (no ranges)]],"")</f>
        <v/>
      </c>
      <c r="K27" s="104" t="str">
        <f t="shared" si="2"/>
        <v/>
      </c>
      <c r="L27" s="104" t="str">
        <f>IF(K27="solvent",Table3[[#This Row],[Weight Percentage (no ranges)]],"")</f>
        <v/>
      </c>
      <c r="M27" s="85" t="e">
        <f t="shared" si="3"/>
        <v>#N/A</v>
      </c>
      <c r="N27" s="83" t="e">
        <f>VLOOKUP(Table3[[#This Row],[CAS Number (CAS)]],RSLtbl,1,FALSE)</f>
        <v>#REF!</v>
      </c>
      <c r="O27" s="83">
        <f>IF(ISERROR(Table21[[#This Row],[lookup CAS]]),0,1)</f>
        <v>0</v>
      </c>
      <c r="P27" s="83">
        <f>IF(Table3[[#This Row],[Weight Percentage (no ranges)]]&lt;0.1,0,1)</f>
        <v>0</v>
      </c>
      <c r="Q27" s="83">
        <f>+Table21[[#This Row],[is RSL]]+Table21[[#This Row],[is &gt;0.1]]</f>
        <v>0</v>
      </c>
    </row>
    <row r="28" spans="1:17" s="83" customFormat="1">
      <c r="A28" s="147"/>
      <c r="B28" s="147"/>
      <c r="C28" s="377"/>
      <c r="D28" s="148" t="s">
        <v>1356</v>
      </c>
      <c r="E28" s="148" t="s">
        <v>1356</v>
      </c>
      <c r="F28" s="84" t="e">
        <f>VLOOKUP(TRIM(Table3[[#This Row],[CAS Number (CAS)]]),CASwAddlQuestions,4,FALSE)</f>
        <v>#N/A</v>
      </c>
      <c r="G28" s="104" t="str">
        <f t="shared" si="0"/>
        <v/>
      </c>
      <c r="H28" s="104" t="str">
        <f>IF(G28="pigment",Table3[[#This Row],[Weight Percentage (no ranges)]],"")</f>
        <v/>
      </c>
      <c r="I28" s="104" t="str">
        <f t="shared" si="1"/>
        <v/>
      </c>
      <c r="J28" s="104" t="str">
        <f>IF(I28="binder",Table3[[#This Row],[Weight Percentage (no ranges)]],"")</f>
        <v/>
      </c>
      <c r="K28" s="104" t="str">
        <f t="shared" si="2"/>
        <v/>
      </c>
      <c r="L28" s="104" t="str">
        <f>IF(K28="solvent",Table3[[#This Row],[Weight Percentage (no ranges)]],"")</f>
        <v/>
      </c>
      <c r="M28" s="85" t="e">
        <f t="shared" si="3"/>
        <v>#N/A</v>
      </c>
      <c r="N28" s="83" t="e">
        <f>VLOOKUP(Table3[[#This Row],[CAS Number (CAS)]],RSLtbl,1,FALSE)</f>
        <v>#REF!</v>
      </c>
      <c r="O28" s="83">
        <f>IF(ISERROR(Table21[[#This Row],[lookup CAS]]),0,1)</f>
        <v>0</v>
      </c>
      <c r="P28" s="83">
        <f>IF(Table3[[#This Row],[Weight Percentage (no ranges)]]&lt;0.1,0,1)</f>
        <v>0</v>
      </c>
      <c r="Q28" s="83">
        <f>+Table21[[#This Row],[is RSL]]+Table21[[#This Row],[is &gt;0.1]]</f>
        <v>0</v>
      </c>
    </row>
    <row r="29" spans="1:17" s="83" customFormat="1">
      <c r="A29" s="147"/>
      <c r="B29" s="147"/>
      <c r="C29" s="377"/>
      <c r="D29" s="148" t="s">
        <v>1356</v>
      </c>
      <c r="E29" s="148" t="s">
        <v>1356</v>
      </c>
      <c r="F29" s="84" t="e">
        <f>VLOOKUP(TRIM(Table3[[#This Row],[CAS Number (CAS)]]),CASwAddlQuestions,4,FALSE)</f>
        <v>#N/A</v>
      </c>
      <c r="G29" s="104" t="str">
        <f t="shared" si="0"/>
        <v/>
      </c>
      <c r="H29" s="104" t="str">
        <f>IF(G29="pigment",Table3[[#This Row],[Weight Percentage (no ranges)]],"")</f>
        <v/>
      </c>
      <c r="I29" s="104" t="str">
        <f t="shared" si="1"/>
        <v/>
      </c>
      <c r="J29" s="104" t="str">
        <f>IF(I29="binder",Table3[[#This Row],[Weight Percentage (no ranges)]],"")</f>
        <v/>
      </c>
      <c r="K29" s="104" t="str">
        <f t="shared" si="2"/>
        <v/>
      </c>
      <c r="L29" s="104" t="str">
        <f>IF(K29="solvent",Table3[[#This Row],[Weight Percentage (no ranges)]],"")</f>
        <v/>
      </c>
      <c r="M29" s="85" t="e">
        <f t="shared" si="3"/>
        <v>#N/A</v>
      </c>
      <c r="N29" s="83" t="e">
        <f>VLOOKUP(Table3[[#This Row],[CAS Number (CAS)]],RSLtbl,1,FALSE)</f>
        <v>#REF!</v>
      </c>
      <c r="O29" s="83">
        <f>IF(ISERROR(Table21[[#This Row],[lookup CAS]]),0,1)</f>
        <v>0</v>
      </c>
      <c r="P29" s="83">
        <f>IF(Table3[[#This Row],[Weight Percentage (no ranges)]]&lt;0.1,0,1)</f>
        <v>0</v>
      </c>
      <c r="Q29" s="83">
        <f>+Table21[[#This Row],[is RSL]]+Table21[[#This Row],[is &gt;0.1]]</f>
        <v>0</v>
      </c>
    </row>
    <row r="30" spans="1:17" s="83" customFormat="1">
      <c r="A30" s="147"/>
      <c r="B30" s="147"/>
      <c r="C30" s="377"/>
      <c r="D30" s="148" t="s">
        <v>1356</v>
      </c>
      <c r="E30" s="148" t="s">
        <v>1356</v>
      </c>
      <c r="F30" s="84" t="e">
        <f>VLOOKUP(TRIM(Table3[[#This Row],[CAS Number (CAS)]]),CASwAddlQuestions,4,FALSE)</f>
        <v>#N/A</v>
      </c>
      <c r="G30" s="104" t="str">
        <f t="shared" si="0"/>
        <v/>
      </c>
      <c r="H30" s="104" t="str">
        <f>IF(G30="pigment",Table3[[#This Row],[Weight Percentage (no ranges)]],"")</f>
        <v/>
      </c>
      <c r="I30" s="104" t="str">
        <f t="shared" si="1"/>
        <v/>
      </c>
      <c r="J30" s="104" t="str">
        <f>IF(I30="binder",Table3[[#This Row],[Weight Percentage (no ranges)]],"")</f>
        <v/>
      </c>
      <c r="K30" s="104" t="str">
        <f t="shared" si="2"/>
        <v/>
      </c>
      <c r="L30" s="104" t="str">
        <f>IF(K30="solvent",Table3[[#This Row],[Weight Percentage (no ranges)]],"")</f>
        <v/>
      </c>
      <c r="M30" s="85" t="e">
        <f t="shared" si="3"/>
        <v>#N/A</v>
      </c>
      <c r="N30" s="83" t="e">
        <f>VLOOKUP(Table3[[#This Row],[CAS Number (CAS)]],RSLtbl,1,FALSE)</f>
        <v>#REF!</v>
      </c>
      <c r="O30" s="83">
        <f>IF(ISERROR(Table21[[#This Row],[lookup CAS]]),0,1)</f>
        <v>0</v>
      </c>
      <c r="P30" s="83">
        <f>IF(Table3[[#This Row],[Weight Percentage (no ranges)]]&lt;0.1,0,1)</f>
        <v>0</v>
      </c>
      <c r="Q30" s="83">
        <f>+Table21[[#This Row],[is RSL]]+Table21[[#This Row],[is &gt;0.1]]</f>
        <v>0</v>
      </c>
    </row>
    <row r="31" spans="1:17" s="83" customFormat="1">
      <c r="A31" s="147"/>
      <c r="B31" s="147"/>
      <c r="C31" s="377"/>
      <c r="D31" s="148" t="s">
        <v>1356</v>
      </c>
      <c r="E31" s="148" t="s">
        <v>1356</v>
      </c>
      <c r="F31" s="84" t="e">
        <f>VLOOKUP(TRIM(Table3[[#This Row],[CAS Number (CAS)]]),CASwAddlQuestions,4,FALSE)</f>
        <v>#N/A</v>
      </c>
      <c r="G31" s="104" t="str">
        <f t="shared" si="0"/>
        <v/>
      </c>
      <c r="H31" s="104" t="str">
        <f>IF(G31="pigment",Table3[[#This Row],[Weight Percentage (no ranges)]],"")</f>
        <v/>
      </c>
      <c r="I31" s="104" t="str">
        <f t="shared" si="1"/>
        <v/>
      </c>
      <c r="J31" s="104" t="str">
        <f>IF(I31="binder",Table3[[#This Row],[Weight Percentage (no ranges)]],"")</f>
        <v/>
      </c>
      <c r="K31" s="104" t="str">
        <f t="shared" si="2"/>
        <v/>
      </c>
      <c r="L31" s="104" t="str">
        <f>IF(K31="solvent",Table3[[#This Row],[Weight Percentage (no ranges)]],"")</f>
        <v/>
      </c>
      <c r="M31" s="85" t="e">
        <f t="shared" si="3"/>
        <v>#N/A</v>
      </c>
      <c r="N31" s="83" t="e">
        <f>VLOOKUP(Table3[[#This Row],[CAS Number (CAS)]],RSLtbl,1,FALSE)</f>
        <v>#REF!</v>
      </c>
      <c r="O31" s="83">
        <f>IF(ISERROR(Table21[[#This Row],[lookup CAS]]),0,1)</f>
        <v>0</v>
      </c>
      <c r="P31" s="83">
        <f>IF(Table3[[#This Row],[Weight Percentage (no ranges)]]&lt;0.1,0,1)</f>
        <v>0</v>
      </c>
      <c r="Q31" s="83">
        <f>+Table21[[#This Row],[is RSL]]+Table21[[#This Row],[is &gt;0.1]]</f>
        <v>0</v>
      </c>
    </row>
    <row r="32" spans="1:17" s="83" customFormat="1">
      <c r="A32" s="147"/>
      <c r="B32" s="147"/>
      <c r="C32" s="377"/>
      <c r="D32" s="148" t="s">
        <v>1356</v>
      </c>
      <c r="E32" s="148" t="s">
        <v>1356</v>
      </c>
      <c r="F32" s="84" t="e">
        <f>VLOOKUP(TRIM(Table3[[#This Row],[CAS Number (CAS)]]),CASwAddlQuestions,4,FALSE)</f>
        <v>#N/A</v>
      </c>
      <c r="G32" s="104" t="str">
        <f t="shared" si="0"/>
        <v/>
      </c>
      <c r="H32" s="104" t="str">
        <f>IF(G32="pigment",Table3[[#This Row],[Weight Percentage (no ranges)]],"")</f>
        <v/>
      </c>
      <c r="I32" s="104" t="str">
        <f t="shared" si="1"/>
        <v/>
      </c>
      <c r="J32" s="104" t="str">
        <f>IF(I32="binder",Table3[[#This Row],[Weight Percentage (no ranges)]],"")</f>
        <v/>
      </c>
      <c r="K32" s="104" t="str">
        <f t="shared" si="2"/>
        <v/>
      </c>
      <c r="L32" s="104" t="str">
        <f>IF(K32="solvent",Table3[[#This Row],[Weight Percentage (no ranges)]],"")</f>
        <v/>
      </c>
      <c r="M32" s="85" t="e">
        <f t="shared" si="3"/>
        <v>#N/A</v>
      </c>
      <c r="N32" s="83" t="e">
        <f>VLOOKUP(Table3[[#This Row],[CAS Number (CAS)]],RSLtbl,1,FALSE)</f>
        <v>#REF!</v>
      </c>
      <c r="O32" s="83">
        <f>IF(ISERROR(Table21[[#This Row],[lookup CAS]]),0,1)</f>
        <v>0</v>
      </c>
      <c r="P32" s="83">
        <f>IF(Table3[[#This Row],[Weight Percentage (no ranges)]]&lt;0.1,0,1)</f>
        <v>0</v>
      </c>
      <c r="Q32" s="83">
        <f>+Table21[[#This Row],[is RSL]]+Table21[[#This Row],[is &gt;0.1]]</f>
        <v>0</v>
      </c>
    </row>
    <row r="33" spans="1:17" s="83" customFormat="1">
      <c r="A33" s="147"/>
      <c r="B33" s="147"/>
      <c r="C33" s="377"/>
      <c r="D33" s="148" t="s">
        <v>1356</v>
      </c>
      <c r="E33" s="148" t="s">
        <v>1356</v>
      </c>
      <c r="F33" s="84" t="e">
        <f>VLOOKUP(TRIM(Table3[[#This Row],[CAS Number (CAS)]]),CASwAddlQuestions,4,FALSE)</f>
        <v>#N/A</v>
      </c>
      <c r="G33" s="104" t="str">
        <f t="shared" si="0"/>
        <v/>
      </c>
      <c r="H33" s="104" t="str">
        <f>IF(G33="pigment",Table3[[#This Row],[Weight Percentage (no ranges)]],"")</f>
        <v/>
      </c>
      <c r="I33" s="104" t="str">
        <f t="shared" si="1"/>
        <v/>
      </c>
      <c r="J33" s="104" t="str">
        <f>IF(I33="binder",Table3[[#This Row],[Weight Percentage (no ranges)]],"")</f>
        <v/>
      </c>
      <c r="K33" s="104" t="str">
        <f t="shared" si="2"/>
        <v/>
      </c>
      <c r="L33" s="104" t="str">
        <f>IF(K33="solvent",Table3[[#This Row],[Weight Percentage (no ranges)]],"")</f>
        <v/>
      </c>
      <c r="M33" s="85" t="e">
        <f t="shared" si="3"/>
        <v>#N/A</v>
      </c>
      <c r="N33" s="83" t="e">
        <f>VLOOKUP(Table3[[#This Row],[CAS Number (CAS)]],RSLtbl,1,FALSE)</f>
        <v>#REF!</v>
      </c>
      <c r="O33" s="83">
        <f>IF(ISERROR(Table21[[#This Row],[lookup CAS]]),0,1)</f>
        <v>0</v>
      </c>
      <c r="P33" s="83">
        <f>IF(Table3[[#This Row],[Weight Percentage (no ranges)]]&lt;0.1,0,1)</f>
        <v>0</v>
      </c>
      <c r="Q33" s="83">
        <f>+Table21[[#This Row],[is RSL]]+Table21[[#This Row],[is &gt;0.1]]</f>
        <v>0</v>
      </c>
    </row>
    <row r="34" spans="1:17" s="83" customFormat="1">
      <c r="A34" s="147"/>
      <c r="B34" s="147"/>
      <c r="C34" s="377"/>
      <c r="D34" s="148" t="s">
        <v>1356</v>
      </c>
      <c r="E34" s="148" t="s">
        <v>1356</v>
      </c>
      <c r="F34" s="84" t="e">
        <f>VLOOKUP(TRIM(Table3[[#This Row],[CAS Number (CAS)]]),CASwAddlQuestions,4,FALSE)</f>
        <v>#N/A</v>
      </c>
      <c r="G34" s="104" t="str">
        <f t="shared" si="0"/>
        <v/>
      </c>
      <c r="H34" s="104" t="str">
        <f>IF(G34="pigment",Table3[[#This Row],[Weight Percentage (no ranges)]],"")</f>
        <v/>
      </c>
      <c r="I34" s="104" t="str">
        <f t="shared" si="1"/>
        <v/>
      </c>
      <c r="J34" s="104" t="str">
        <f>IF(I34="binder",Table3[[#This Row],[Weight Percentage (no ranges)]],"")</f>
        <v/>
      </c>
      <c r="K34" s="104" t="str">
        <f t="shared" si="2"/>
        <v/>
      </c>
      <c r="L34" s="104" t="str">
        <f>IF(K34="solvent",Table3[[#This Row],[Weight Percentage (no ranges)]],"")</f>
        <v/>
      </c>
      <c r="M34" s="85" t="e">
        <f t="shared" si="3"/>
        <v>#N/A</v>
      </c>
      <c r="N34" s="83" t="e">
        <f>VLOOKUP(Table3[[#This Row],[CAS Number (CAS)]],RSLtbl,1,FALSE)</f>
        <v>#REF!</v>
      </c>
      <c r="O34" s="83">
        <f>IF(ISERROR(Table21[[#This Row],[lookup CAS]]),0,1)</f>
        <v>0</v>
      </c>
      <c r="P34" s="83">
        <f>IF(Table3[[#This Row],[Weight Percentage (no ranges)]]&lt;0.1,0,1)</f>
        <v>0</v>
      </c>
      <c r="Q34" s="83">
        <f>+Table21[[#This Row],[is RSL]]+Table21[[#This Row],[is &gt;0.1]]</f>
        <v>0</v>
      </c>
    </row>
    <row r="35" spans="1:17" s="83" customFormat="1">
      <c r="A35" s="147"/>
      <c r="B35" s="147"/>
      <c r="C35" s="377"/>
      <c r="D35" s="148" t="s">
        <v>1356</v>
      </c>
      <c r="E35" s="148" t="s">
        <v>1356</v>
      </c>
      <c r="F35" s="84" t="e">
        <f>VLOOKUP(TRIM(Table3[[#This Row],[CAS Number (CAS)]]),CASwAddlQuestions,4,FALSE)</f>
        <v>#N/A</v>
      </c>
      <c r="G35" s="104" t="str">
        <f t="shared" si="0"/>
        <v/>
      </c>
      <c r="H35" s="104" t="str">
        <f>IF(G35="pigment",Table3[[#This Row],[Weight Percentage (no ranges)]],"")</f>
        <v/>
      </c>
      <c r="I35" s="104" t="str">
        <f t="shared" si="1"/>
        <v/>
      </c>
      <c r="J35" s="104" t="str">
        <f>IF(I35="binder",Table3[[#This Row],[Weight Percentage (no ranges)]],"")</f>
        <v/>
      </c>
      <c r="K35" s="104" t="str">
        <f t="shared" si="2"/>
        <v/>
      </c>
      <c r="L35" s="104" t="str">
        <f>IF(K35="solvent",Table3[[#This Row],[Weight Percentage (no ranges)]],"")</f>
        <v/>
      </c>
      <c r="M35" s="85" t="e">
        <f t="shared" si="3"/>
        <v>#N/A</v>
      </c>
      <c r="N35" s="83" t="e">
        <f>VLOOKUP(Table3[[#This Row],[CAS Number (CAS)]],RSLtbl,1,FALSE)</f>
        <v>#REF!</v>
      </c>
      <c r="O35" s="83">
        <f>IF(ISERROR(Table21[[#This Row],[lookup CAS]]),0,1)</f>
        <v>0</v>
      </c>
      <c r="P35" s="83">
        <f>IF(Table3[[#This Row],[Weight Percentage (no ranges)]]&lt;0.1,0,1)</f>
        <v>0</v>
      </c>
      <c r="Q35" s="83">
        <f>+Table21[[#This Row],[is RSL]]+Table21[[#This Row],[is &gt;0.1]]</f>
        <v>0</v>
      </c>
    </row>
    <row r="36" spans="1:17" s="83" customFormat="1">
      <c r="A36" s="147"/>
      <c r="B36" s="147"/>
      <c r="C36" s="377"/>
      <c r="D36" s="148" t="s">
        <v>1356</v>
      </c>
      <c r="E36" s="148" t="s">
        <v>1356</v>
      </c>
      <c r="F36" s="84" t="e">
        <f>VLOOKUP(TRIM(Table3[[#This Row],[CAS Number (CAS)]]),CASwAddlQuestions,4,FALSE)</f>
        <v>#N/A</v>
      </c>
      <c r="G36" s="104" t="str">
        <f t="shared" si="0"/>
        <v/>
      </c>
      <c r="H36" s="104" t="str">
        <f>IF(G36="pigment",Table3[[#This Row],[Weight Percentage (no ranges)]],"")</f>
        <v/>
      </c>
      <c r="I36" s="104" t="str">
        <f t="shared" si="1"/>
        <v/>
      </c>
      <c r="J36" s="104" t="str">
        <f>IF(I36="binder",Table3[[#This Row],[Weight Percentage (no ranges)]],"")</f>
        <v/>
      </c>
      <c r="K36" s="104" t="str">
        <f t="shared" si="2"/>
        <v/>
      </c>
      <c r="L36" s="104" t="str">
        <f>IF(K36="solvent",Table3[[#This Row],[Weight Percentage (no ranges)]],"")</f>
        <v/>
      </c>
      <c r="M36" s="85" t="e">
        <f t="shared" si="3"/>
        <v>#N/A</v>
      </c>
      <c r="N36" s="83" t="e">
        <f>VLOOKUP(Table3[[#This Row],[CAS Number (CAS)]],RSLtbl,1,FALSE)</f>
        <v>#REF!</v>
      </c>
      <c r="O36" s="83">
        <f>IF(ISERROR(Table21[[#This Row],[lookup CAS]]),0,1)</f>
        <v>0</v>
      </c>
      <c r="P36" s="83">
        <f>IF(Table3[[#This Row],[Weight Percentage (no ranges)]]&lt;0.1,0,1)</f>
        <v>0</v>
      </c>
      <c r="Q36" s="83">
        <f>+Table21[[#This Row],[is RSL]]+Table21[[#This Row],[is &gt;0.1]]</f>
        <v>0</v>
      </c>
    </row>
    <row r="37" spans="1:17" s="83" customFormat="1">
      <c r="A37" s="147"/>
      <c r="B37" s="147"/>
      <c r="C37" s="377"/>
      <c r="D37" s="148" t="s">
        <v>1356</v>
      </c>
      <c r="E37" s="148" t="s">
        <v>1356</v>
      </c>
      <c r="F37" s="84" t="e">
        <f>VLOOKUP(TRIM(Table3[[#This Row],[CAS Number (CAS)]]),CASwAddlQuestions,4,FALSE)</f>
        <v>#N/A</v>
      </c>
      <c r="G37" s="104" t="str">
        <f t="shared" si="0"/>
        <v/>
      </c>
      <c r="H37" s="104" t="str">
        <f>IF(G37="pigment",Table3[[#This Row],[Weight Percentage (no ranges)]],"")</f>
        <v/>
      </c>
      <c r="I37" s="104" t="str">
        <f t="shared" si="1"/>
        <v/>
      </c>
      <c r="J37" s="104" t="str">
        <f>IF(I37="binder",Table3[[#This Row],[Weight Percentage (no ranges)]],"")</f>
        <v/>
      </c>
      <c r="K37" s="104" t="str">
        <f t="shared" si="2"/>
        <v/>
      </c>
      <c r="L37" s="104" t="str">
        <f>IF(K37="solvent",Table3[[#This Row],[Weight Percentage (no ranges)]],"")</f>
        <v/>
      </c>
      <c r="M37" s="85" t="e">
        <f t="shared" si="3"/>
        <v>#N/A</v>
      </c>
      <c r="N37" s="83" t="e">
        <f>VLOOKUP(Table3[[#This Row],[CAS Number (CAS)]],RSLtbl,1,FALSE)</f>
        <v>#REF!</v>
      </c>
      <c r="O37" s="83">
        <f>IF(ISERROR(Table21[[#This Row],[lookup CAS]]),0,1)</f>
        <v>0</v>
      </c>
      <c r="P37" s="83">
        <f>IF(Table3[[#This Row],[Weight Percentage (no ranges)]]&lt;0.1,0,1)</f>
        <v>0</v>
      </c>
      <c r="Q37" s="83">
        <f>+Table21[[#This Row],[is RSL]]+Table21[[#This Row],[is &gt;0.1]]</f>
        <v>0</v>
      </c>
    </row>
    <row r="38" spans="1:17" s="83" customFormat="1">
      <c r="A38" s="147"/>
      <c r="B38" s="147"/>
      <c r="C38" s="377"/>
      <c r="D38" s="148" t="s">
        <v>1356</v>
      </c>
      <c r="E38" s="148" t="s">
        <v>1356</v>
      </c>
      <c r="F38" s="84" t="e">
        <f>VLOOKUP(TRIM(Table3[[#This Row],[CAS Number (CAS)]]),CASwAddlQuestions,4,FALSE)</f>
        <v>#N/A</v>
      </c>
      <c r="G38" s="104" t="str">
        <f t="shared" si="0"/>
        <v/>
      </c>
      <c r="H38" s="104" t="str">
        <f>IF(G38="pigment",Table3[[#This Row],[Weight Percentage (no ranges)]],"")</f>
        <v/>
      </c>
      <c r="I38" s="104" t="str">
        <f t="shared" si="1"/>
        <v/>
      </c>
      <c r="J38" s="104" t="str">
        <f>IF(I38="binder",Table3[[#This Row],[Weight Percentage (no ranges)]],"")</f>
        <v/>
      </c>
      <c r="K38" s="104" t="str">
        <f t="shared" si="2"/>
        <v/>
      </c>
      <c r="L38" s="104" t="str">
        <f>IF(K38="solvent",Table3[[#This Row],[Weight Percentage (no ranges)]],"")</f>
        <v/>
      </c>
      <c r="M38" s="85" t="e">
        <f t="shared" si="3"/>
        <v>#N/A</v>
      </c>
      <c r="N38" s="83" t="e">
        <f>VLOOKUP(Table3[[#This Row],[CAS Number (CAS)]],RSLtbl,1,FALSE)</f>
        <v>#REF!</v>
      </c>
      <c r="O38" s="83">
        <f>IF(ISERROR(Table21[[#This Row],[lookup CAS]]),0,1)</f>
        <v>0</v>
      </c>
      <c r="P38" s="83">
        <f>IF(Table3[[#This Row],[Weight Percentage (no ranges)]]&lt;0.1,0,1)</f>
        <v>0</v>
      </c>
      <c r="Q38" s="83">
        <f>+Table21[[#This Row],[is RSL]]+Table21[[#This Row],[is &gt;0.1]]</f>
        <v>0</v>
      </c>
    </row>
    <row r="39" spans="1:17" s="83" customFormat="1">
      <c r="A39" s="147"/>
      <c r="B39" s="147"/>
      <c r="C39" s="377"/>
      <c r="D39" s="148" t="s">
        <v>1356</v>
      </c>
      <c r="E39" s="148" t="s">
        <v>1356</v>
      </c>
      <c r="F39" s="84" t="e">
        <f>VLOOKUP(TRIM(Table3[[#This Row],[CAS Number (CAS)]]),CASwAddlQuestions,4,FALSE)</f>
        <v>#N/A</v>
      </c>
      <c r="G39" s="104" t="str">
        <f t="shared" si="0"/>
        <v/>
      </c>
      <c r="H39" s="104" t="str">
        <f>IF(G39="pigment",Table3[[#This Row],[Weight Percentage (no ranges)]],"")</f>
        <v/>
      </c>
      <c r="I39" s="104" t="str">
        <f t="shared" si="1"/>
        <v/>
      </c>
      <c r="J39" s="104" t="str">
        <f>IF(I39="binder",Table3[[#This Row],[Weight Percentage (no ranges)]],"")</f>
        <v/>
      </c>
      <c r="K39" s="104" t="str">
        <f t="shared" si="2"/>
        <v/>
      </c>
      <c r="L39" s="104" t="str">
        <f>IF(K39="solvent",Table3[[#This Row],[Weight Percentage (no ranges)]],"")</f>
        <v/>
      </c>
      <c r="M39" s="85" t="e">
        <f t="shared" si="3"/>
        <v>#N/A</v>
      </c>
      <c r="N39" s="83" t="e">
        <f>VLOOKUP(Table3[[#This Row],[CAS Number (CAS)]],RSLtbl,1,FALSE)</f>
        <v>#REF!</v>
      </c>
      <c r="O39" s="83">
        <f>IF(ISERROR(Table21[[#This Row],[lookup CAS]]),0,1)</f>
        <v>0</v>
      </c>
      <c r="P39" s="83">
        <f>IF(Table3[[#This Row],[Weight Percentage (no ranges)]]&lt;0.1,0,1)</f>
        <v>0</v>
      </c>
      <c r="Q39" s="83">
        <f>+Table21[[#This Row],[is RSL]]+Table21[[#This Row],[is &gt;0.1]]</f>
        <v>0</v>
      </c>
    </row>
    <row r="40" spans="1:17" s="83" customFormat="1">
      <c r="A40" s="147"/>
      <c r="B40" s="147"/>
      <c r="C40" s="377"/>
      <c r="D40" s="148" t="s">
        <v>1356</v>
      </c>
      <c r="E40" s="148" t="s">
        <v>1356</v>
      </c>
      <c r="F40" s="84" t="e">
        <f>VLOOKUP(TRIM(Table3[[#This Row],[CAS Number (CAS)]]),CASwAddlQuestions,4,FALSE)</f>
        <v>#N/A</v>
      </c>
      <c r="G40" s="104" t="str">
        <f t="shared" si="0"/>
        <v/>
      </c>
      <c r="H40" s="104" t="str">
        <f>IF(G40="pigment",Table3[[#This Row],[Weight Percentage (no ranges)]],"")</f>
        <v/>
      </c>
      <c r="I40" s="104" t="str">
        <f t="shared" si="1"/>
        <v/>
      </c>
      <c r="J40" s="104" t="str">
        <f>IF(I40="binder",Table3[[#This Row],[Weight Percentage (no ranges)]],"")</f>
        <v/>
      </c>
      <c r="K40" s="104" t="str">
        <f t="shared" si="2"/>
        <v/>
      </c>
      <c r="L40" s="104" t="str">
        <f>IF(K40="solvent",Table3[[#This Row],[Weight Percentage (no ranges)]],"")</f>
        <v/>
      </c>
      <c r="M40" s="85" t="e">
        <f t="shared" si="3"/>
        <v>#N/A</v>
      </c>
      <c r="N40" s="83" t="e">
        <f>VLOOKUP(Table3[[#This Row],[CAS Number (CAS)]],RSLtbl,1,FALSE)</f>
        <v>#REF!</v>
      </c>
      <c r="O40" s="83">
        <f>IF(ISERROR(Table21[[#This Row],[lookup CAS]]),0,1)</f>
        <v>0</v>
      </c>
      <c r="P40" s="83">
        <f>IF(Table3[[#This Row],[Weight Percentage (no ranges)]]&lt;0.1,0,1)</f>
        <v>0</v>
      </c>
      <c r="Q40" s="83">
        <f>+Table21[[#This Row],[is RSL]]+Table21[[#This Row],[is &gt;0.1]]</f>
        <v>0</v>
      </c>
    </row>
    <row r="41" spans="1:17" s="83" customFormat="1">
      <c r="A41" s="147"/>
      <c r="B41" s="147"/>
      <c r="C41" s="377"/>
      <c r="D41" s="148" t="s">
        <v>1356</v>
      </c>
      <c r="E41" s="148" t="s">
        <v>1356</v>
      </c>
      <c r="F41" s="84" t="e">
        <f>VLOOKUP(TRIM(Table3[[#This Row],[CAS Number (CAS)]]),CASwAddlQuestions,4,FALSE)</f>
        <v>#N/A</v>
      </c>
      <c r="G41" s="104" t="str">
        <f t="shared" si="0"/>
        <v/>
      </c>
      <c r="H41" s="104" t="str">
        <f>IF(G41="pigment",Table3[[#This Row],[Weight Percentage (no ranges)]],"")</f>
        <v/>
      </c>
      <c r="I41" s="104" t="str">
        <f t="shared" si="1"/>
        <v/>
      </c>
      <c r="J41" s="104" t="str">
        <f>IF(I41="binder",Table3[[#This Row],[Weight Percentage (no ranges)]],"")</f>
        <v/>
      </c>
      <c r="K41" s="104" t="str">
        <f t="shared" si="2"/>
        <v/>
      </c>
      <c r="L41" s="104" t="str">
        <f>IF(K41="solvent",Table3[[#This Row],[Weight Percentage (no ranges)]],"")</f>
        <v/>
      </c>
      <c r="M41" s="85" t="e">
        <f t="shared" si="3"/>
        <v>#N/A</v>
      </c>
      <c r="N41" s="83" t="e">
        <f>VLOOKUP(Table3[[#This Row],[CAS Number (CAS)]],RSLtbl,1,FALSE)</f>
        <v>#REF!</v>
      </c>
      <c r="O41" s="83">
        <f>IF(ISERROR(Table21[[#This Row],[lookup CAS]]),0,1)</f>
        <v>0</v>
      </c>
      <c r="P41" s="83">
        <f>IF(Table3[[#This Row],[Weight Percentage (no ranges)]]&lt;0.1,0,1)</f>
        <v>0</v>
      </c>
      <c r="Q41" s="83">
        <f>+Table21[[#This Row],[is RSL]]+Table21[[#This Row],[is &gt;0.1]]</f>
        <v>0</v>
      </c>
    </row>
    <row r="42" spans="1:17" s="83" customFormat="1">
      <c r="A42" s="147"/>
      <c r="B42" s="147"/>
      <c r="C42" s="377"/>
      <c r="D42" s="148" t="s">
        <v>1356</v>
      </c>
      <c r="E42" s="148" t="s">
        <v>1356</v>
      </c>
      <c r="F42" s="84" t="e">
        <f>VLOOKUP(TRIM(Table3[[#This Row],[CAS Number (CAS)]]),CASwAddlQuestions,4,FALSE)</f>
        <v>#N/A</v>
      </c>
      <c r="G42" s="104" t="str">
        <f t="shared" si="0"/>
        <v/>
      </c>
      <c r="H42" s="104" t="str">
        <f>IF(G42="pigment",Table3[[#This Row],[Weight Percentage (no ranges)]],"")</f>
        <v/>
      </c>
      <c r="I42" s="104" t="str">
        <f t="shared" si="1"/>
        <v/>
      </c>
      <c r="J42" s="104" t="str">
        <f>IF(I42="binder",Table3[[#This Row],[Weight Percentage (no ranges)]],"")</f>
        <v/>
      </c>
      <c r="K42" s="104" t="str">
        <f t="shared" si="2"/>
        <v/>
      </c>
      <c r="L42" s="104" t="str">
        <f>IF(K42="solvent",Table3[[#This Row],[Weight Percentage (no ranges)]],"")</f>
        <v/>
      </c>
      <c r="M42" s="85" t="e">
        <f t="shared" si="3"/>
        <v>#N/A</v>
      </c>
      <c r="N42" s="83" t="e">
        <f>VLOOKUP(Table3[[#This Row],[CAS Number (CAS)]],RSLtbl,1,FALSE)</f>
        <v>#REF!</v>
      </c>
      <c r="O42" s="83">
        <f>IF(ISERROR(Table21[[#This Row],[lookup CAS]]),0,1)</f>
        <v>0</v>
      </c>
      <c r="P42" s="83">
        <f>IF(Table3[[#This Row],[Weight Percentage (no ranges)]]&lt;0.1,0,1)</f>
        <v>0</v>
      </c>
      <c r="Q42" s="83">
        <f>+Table21[[#This Row],[is RSL]]+Table21[[#This Row],[is &gt;0.1]]</f>
        <v>0</v>
      </c>
    </row>
    <row r="43" spans="1:17" s="83" customFormat="1">
      <c r="A43" s="147"/>
      <c r="B43" s="147"/>
      <c r="C43" s="377"/>
      <c r="D43" s="148" t="s">
        <v>1356</v>
      </c>
      <c r="E43" s="148" t="s">
        <v>1356</v>
      </c>
      <c r="F43" s="84" t="e">
        <f>VLOOKUP(TRIM(Table3[[#This Row],[CAS Number (CAS)]]),CASwAddlQuestions,4,FALSE)</f>
        <v>#N/A</v>
      </c>
      <c r="G43" s="104" t="str">
        <f t="shared" si="0"/>
        <v/>
      </c>
      <c r="H43" s="104" t="str">
        <f>IF(G43="pigment",Table3[[#This Row],[Weight Percentage (no ranges)]],"")</f>
        <v/>
      </c>
      <c r="I43" s="104" t="str">
        <f t="shared" si="1"/>
        <v/>
      </c>
      <c r="J43" s="104" t="str">
        <f>IF(I43="binder",Table3[[#This Row],[Weight Percentage (no ranges)]],"")</f>
        <v/>
      </c>
      <c r="K43" s="104" t="str">
        <f t="shared" si="2"/>
        <v/>
      </c>
      <c r="L43" s="104" t="str">
        <f>IF(K43="solvent",Table3[[#This Row],[Weight Percentage (no ranges)]],"")</f>
        <v/>
      </c>
      <c r="M43" s="85" t="e">
        <f t="shared" si="3"/>
        <v>#N/A</v>
      </c>
      <c r="N43" s="83" t="e">
        <f>VLOOKUP(Table3[[#This Row],[CAS Number (CAS)]],RSLtbl,1,FALSE)</f>
        <v>#REF!</v>
      </c>
      <c r="O43" s="83">
        <f>IF(ISERROR(Table21[[#This Row],[lookup CAS]]),0,1)</f>
        <v>0</v>
      </c>
      <c r="P43" s="83">
        <f>IF(Table3[[#This Row],[Weight Percentage (no ranges)]]&lt;0.1,0,1)</f>
        <v>0</v>
      </c>
      <c r="Q43" s="83">
        <f>+Table21[[#This Row],[is RSL]]+Table21[[#This Row],[is &gt;0.1]]</f>
        <v>0</v>
      </c>
    </row>
    <row r="44" spans="1:17" s="83" customFormat="1">
      <c r="A44" s="147"/>
      <c r="B44" s="147"/>
      <c r="C44" s="377"/>
      <c r="D44" s="148" t="s">
        <v>1356</v>
      </c>
      <c r="E44" s="148" t="s">
        <v>1356</v>
      </c>
      <c r="F44" s="84" t="e">
        <f>VLOOKUP(TRIM(Table3[[#This Row],[CAS Number (CAS)]]),CASwAddlQuestions,4,FALSE)</f>
        <v>#N/A</v>
      </c>
      <c r="G44" s="104" t="str">
        <f t="shared" si="0"/>
        <v/>
      </c>
      <c r="H44" s="104" t="str">
        <f>IF(G44="pigment",Table3[[#This Row],[Weight Percentage (no ranges)]],"")</f>
        <v/>
      </c>
      <c r="I44" s="104" t="str">
        <f t="shared" si="1"/>
        <v/>
      </c>
      <c r="J44" s="104" t="str">
        <f>IF(I44="binder",Table3[[#This Row],[Weight Percentage (no ranges)]],"")</f>
        <v/>
      </c>
      <c r="K44" s="104" t="str">
        <f t="shared" si="2"/>
        <v/>
      </c>
      <c r="L44" s="104" t="str">
        <f>IF(K44="solvent",Table3[[#This Row],[Weight Percentage (no ranges)]],"")</f>
        <v/>
      </c>
      <c r="M44" s="85" t="e">
        <f t="shared" si="3"/>
        <v>#N/A</v>
      </c>
      <c r="N44" s="83" t="e">
        <f>VLOOKUP(Table3[[#This Row],[CAS Number (CAS)]],RSLtbl,1,FALSE)</f>
        <v>#REF!</v>
      </c>
      <c r="O44" s="83">
        <f>IF(ISERROR(Table21[[#This Row],[lookup CAS]]),0,1)</f>
        <v>0</v>
      </c>
      <c r="P44" s="83">
        <f>IF(Table3[[#This Row],[Weight Percentage (no ranges)]]&lt;0.1,0,1)</f>
        <v>0</v>
      </c>
      <c r="Q44" s="83">
        <f>+Table21[[#This Row],[is RSL]]+Table21[[#This Row],[is &gt;0.1]]</f>
        <v>0</v>
      </c>
    </row>
    <row r="45" spans="1:17" s="83" customFormat="1">
      <c r="A45" s="147"/>
      <c r="B45" s="147"/>
      <c r="C45" s="377"/>
      <c r="D45" s="148" t="s">
        <v>1356</v>
      </c>
      <c r="E45" s="148" t="s">
        <v>1356</v>
      </c>
      <c r="F45" s="84" t="e">
        <f>VLOOKUP(TRIM(Table3[[#This Row],[CAS Number (CAS)]]),CASwAddlQuestions,4,FALSE)</f>
        <v>#N/A</v>
      </c>
      <c r="G45" s="104" t="str">
        <f t="shared" si="0"/>
        <v/>
      </c>
      <c r="H45" s="104" t="str">
        <f>IF(G45="pigment",Table3[[#This Row],[Weight Percentage (no ranges)]],"")</f>
        <v/>
      </c>
      <c r="I45" s="104" t="str">
        <f t="shared" si="1"/>
        <v/>
      </c>
      <c r="J45" s="104" t="str">
        <f>IF(I45="binder",Table3[[#This Row],[Weight Percentage (no ranges)]],"")</f>
        <v/>
      </c>
      <c r="K45" s="104" t="str">
        <f t="shared" si="2"/>
        <v/>
      </c>
      <c r="L45" s="104" t="str">
        <f>IF(K45="solvent",Table3[[#This Row],[Weight Percentage (no ranges)]],"")</f>
        <v/>
      </c>
      <c r="M45" s="85" t="e">
        <f t="shared" si="3"/>
        <v>#N/A</v>
      </c>
      <c r="N45" s="83" t="e">
        <f>VLOOKUP(Table3[[#This Row],[CAS Number (CAS)]],RSLtbl,1,FALSE)</f>
        <v>#REF!</v>
      </c>
      <c r="O45" s="83">
        <f>IF(ISERROR(Table21[[#This Row],[lookup CAS]]),0,1)</f>
        <v>0</v>
      </c>
      <c r="P45" s="83">
        <f>IF(Table3[[#This Row],[Weight Percentage (no ranges)]]&lt;0.1,0,1)</f>
        <v>0</v>
      </c>
      <c r="Q45" s="83">
        <f>+Table21[[#This Row],[is RSL]]+Table21[[#This Row],[is &gt;0.1]]</f>
        <v>0</v>
      </c>
    </row>
    <row r="46" spans="1:17" s="83" customFormat="1">
      <c r="A46" s="147"/>
      <c r="B46" s="147"/>
      <c r="C46" s="377"/>
      <c r="D46" s="148" t="s">
        <v>1356</v>
      </c>
      <c r="E46" s="148" t="s">
        <v>1356</v>
      </c>
      <c r="F46" s="84" t="e">
        <f>VLOOKUP(TRIM(Table3[[#This Row],[CAS Number (CAS)]]),CASwAddlQuestions,4,FALSE)</f>
        <v>#N/A</v>
      </c>
      <c r="G46" s="104" t="str">
        <f t="shared" si="0"/>
        <v/>
      </c>
      <c r="H46" s="104" t="str">
        <f>IF(G46="pigment",Table3[[#This Row],[Weight Percentage (no ranges)]],"")</f>
        <v/>
      </c>
      <c r="I46" s="104" t="str">
        <f t="shared" si="1"/>
        <v/>
      </c>
      <c r="J46" s="104" t="str">
        <f>IF(I46="binder",Table3[[#This Row],[Weight Percentage (no ranges)]],"")</f>
        <v/>
      </c>
      <c r="K46" s="104" t="str">
        <f t="shared" si="2"/>
        <v/>
      </c>
      <c r="L46" s="104" t="str">
        <f>IF(K46="solvent",Table3[[#This Row],[Weight Percentage (no ranges)]],"")</f>
        <v/>
      </c>
      <c r="M46" s="85" t="e">
        <f t="shared" si="3"/>
        <v>#N/A</v>
      </c>
      <c r="N46" s="83" t="e">
        <f>VLOOKUP(Table3[[#This Row],[CAS Number (CAS)]],RSLtbl,1,FALSE)</f>
        <v>#REF!</v>
      </c>
      <c r="O46" s="83">
        <f>IF(ISERROR(Table21[[#This Row],[lookup CAS]]),0,1)</f>
        <v>0</v>
      </c>
      <c r="P46" s="83">
        <f>IF(Table3[[#This Row],[Weight Percentage (no ranges)]]&lt;0.1,0,1)</f>
        <v>0</v>
      </c>
      <c r="Q46" s="83">
        <f>+Table21[[#This Row],[is RSL]]+Table21[[#This Row],[is &gt;0.1]]</f>
        <v>0</v>
      </c>
    </row>
    <row r="47" spans="1:17" s="83" customFormat="1">
      <c r="A47" s="147"/>
      <c r="B47" s="147"/>
      <c r="C47" s="377"/>
      <c r="D47" s="148" t="s">
        <v>1356</v>
      </c>
      <c r="E47" s="148" t="s">
        <v>1356</v>
      </c>
      <c r="F47" s="84" t="e">
        <f>VLOOKUP(TRIM(Table3[[#This Row],[CAS Number (CAS)]]),CASwAddlQuestions,4,FALSE)</f>
        <v>#N/A</v>
      </c>
      <c r="G47" s="104" t="str">
        <f t="shared" si="0"/>
        <v/>
      </c>
      <c r="H47" s="104" t="str">
        <f>IF(G47="pigment",Table3[[#This Row],[Weight Percentage (no ranges)]],"")</f>
        <v/>
      </c>
      <c r="I47" s="104" t="str">
        <f t="shared" si="1"/>
        <v/>
      </c>
      <c r="J47" s="104" t="str">
        <f>IF(I47="binder",Table3[[#This Row],[Weight Percentage (no ranges)]],"")</f>
        <v/>
      </c>
      <c r="K47" s="104" t="str">
        <f t="shared" si="2"/>
        <v/>
      </c>
      <c r="L47" s="104" t="str">
        <f>IF(K47="solvent",Table3[[#This Row],[Weight Percentage (no ranges)]],"")</f>
        <v/>
      </c>
      <c r="M47" s="85" t="e">
        <f t="shared" si="3"/>
        <v>#N/A</v>
      </c>
      <c r="N47" s="83" t="e">
        <f>VLOOKUP(Table3[[#This Row],[CAS Number (CAS)]],RSLtbl,1,FALSE)</f>
        <v>#REF!</v>
      </c>
      <c r="O47" s="83">
        <f>IF(ISERROR(Table21[[#This Row],[lookup CAS]]),0,1)</f>
        <v>0</v>
      </c>
      <c r="P47" s="83">
        <f>IF(Table3[[#This Row],[Weight Percentage (no ranges)]]&lt;0.1,0,1)</f>
        <v>0</v>
      </c>
      <c r="Q47" s="83">
        <f>+Table21[[#This Row],[is RSL]]+Table21[[#This Row],[is &gt;0.1]]</f>
        <v>0</v>
      </c>
    </row>
    <row r="48" spans="1:17" s="83" customFormat="1">
      <c r="A48" s="147"/>
      <c r="B48" s="147"/>
      <c r="C48" s="377"/>
      <c r="D48" s="148" t="s">
        <v>1356</v>
      </c>
      <c r="E48" s="148" t="s">
        <v>1356</v>
      </c>
      <c r="F48" s="84" t="e">
        <f>VLOOKUP(TRIM(Table3[[#This Row],[CAS Number (CAS)]]),CASwAddlQuestions,4,FALSE)</f>
        <v>#N/A</v>
      </c>
      <c r="G48" s="104" t="str">
        <f t="shared" si="0"/>
        <v/>
      </c>
      <c r="H48" s="104" t="str">
        <f>IF(G48="pigment",Table3[[#This Row],[Weight Percentage (no ranges)]],"")</f>
        <v/>
      </c>
      <c r="I48" s="104" t="str">
        <f t="shared" si="1"/>
        <v/>
      </c>
      <c r="J48" s="104" t="str">
        <f>IF(I48="binder",Table3[[#This Row],[Weight Percentage (no ranges)]],"")</f>
        <v/>
      </c>
      <c r="K48" s="104" t="str">
        <f t="shared" si="2"/>
        <v/>
      </c>
      <c r="L48" s="104" t="str">
        <f>IF(K48="solvent",Table3[[#This Row],[Weight Percentage (no ranges)]],"")</f>
        <v/>
      </c>
      <c r="M48" s="85" t="e">
        <f t="shared" si="3"/>
        <v>#N/A</v>
      </c>
      <c r="N48" s="83" t="e">
        <f>VLOOKUP(Table3[[#This Row],[CAS Number (CAS)]],RSLtbl,1,FALSE)</f>
        <v>#REF!</v>
      </c>
      <c r="O48" s="83">
        <f>IF(ISERROR(Table21[[#This Row],[lookup CAS]]),0,1)</f>
        <v>0</v>
      </c>
      <c r="P48" s="83">
        <f>IF(Table3[[#This Row],[Weight Percentage (no ranges)]]&lt;0.1,0,1)</f>
        <v>0</v>
      </c>
      <c r="Q48" s="83">
        <f>+Table21[[#This Row],[is RSL]]+Table21[[#This Row],[is &gt;0.1]]</f>
        <v>0</v>
      </c>
    </row>
    <row r="49" spans="1:17" s="83" customFormat="1">
      <c r="A49" s="147"/>
      <c r="B49" s="147"/>
      <c r="C49" s="377"/>
      <c r="D49" s="148" t="s">
        <v>1356</v>
      </c>
      <c r="E49" s="148" t="s">
        <v>1356</v>
      </c>
      <c r="F49" s="84" t="e">
        <f>VLOOKUP(TRIM(Table3[[#This Row],[CAS Number (CAS)]]),CASwAddlQuestions,4,FALSE)</f>
        <v>#N/A</v>
      </c>
      <c r="G49" s="104" t="str">
        <f t="shared" si="0"/>
        <v/>
      </c>
      <c r="H49" s="104" t="str">
        <f>IF(G49="pigment",Table3[[#This Row],[Weight Percentage (no ranges)]],"")</f>
        <v/>
      </c>
      <c r="I49" s="104" t="str">
        <f t="shared" si="1"/>
        <v/>
      </c>
      <c r="J49" s="104" t="str">
        <f>IF(I49="binder",Table3[[#This Row],[Weight Percentage (no ranges)]],"")</f>
        <v/>
      </c>
      <c r="K49" s="104" t="str">
        <f t="shared" si="2"/>
        <v/>
      </c>
      <c r="L49" s="104" t="str">
        <f>IF(K49="solvent",Table3[[#This Row],[Weight Percentage (no ranges)]],"")</f>
        <v/>
      </c>
      <c r="M49" s="85" t="e">
        <f t="shared" si="3"/>
        <v>#N/A</v>
      </c>
      <c r="N49" s="83" t="e">
        <f>VLOOKUP(Table3[[#This Row],[CAS Number (CAS)]],RSLtbl,1,FALSE)</f>
        <v>#REF!</v>
      </c>
      <c r="O49" s="83">
        <f>IF(ISERROR(Table21[[#This Row],[lookup CAS]]),0,1)</f>
        <v>0</v>
      </c>
      <c r="P49" s="83">
        <f>IF(Table3[[#This Row],[Weight Percentage (no ranges)]]&lt;0.1,0,1)</f>
        <v>0</v>
      </c>
      <c r="Q49" s="83">
        <f>+Table21[[#This Row],[is RSL]]+Table21[[#This Row],[is &gt;0.1]]</f>
        <v>0</v>
      </c>
    </row>
    <row r="50" spans="1:17" s="83" customFormat="1">
      <c r="A50" s="147"/>
      <c r="B50" s="147"/>
      <c r="C50" s="377"/>
      <c r="D50" s="148" t="s">
        <v>1356</v>
      </c>
      <c r="E50" s="148" t="s">
        <v>1356</v>
      </c>
      <c r="F50" s="84" t="e">
        <f>VLOOKUP(TRIM(Table3[[#This Row],[CAS Number (CAS)]]),CASwAddlQuestions,4,FALSE)</f>
        <v>#N/A</v>
      </c>
      <c r="G50" s="104" t="str">
        <f t="shared" si="0"/>
        <v/>
      </c>
      <c r="H50" s="104" t="str">
        <f>IF(G50="pigment",Table3[[#This Row],[Weight Percentage (no ranges)]],"")</f>
        <v/>
      </c>
      <c r="I50" s="104" t="str">
        <f t="shared" si="1"/>
        <v/>
      </c>
      <c r="J50" s="104" t="str">
        <f>IF(I50="binder",Table3[[#This Row],[Weight Percentage (no ranges)]],"")</f>
        <v/>
      </c>
      <c r="K50" s="104" t="str">
        <f t="shared" si="2"/>
        <v/>
      </c>
      <c r="L50" s="104" t="str">
        <f>IF(K50="solvent",Table3[[#This Row],[Weight Percentage (no ranges)]],"")</f>
        <v/>
      </c>
      <c r="M50" s="85" t="e">
        <f t="shared" si="3"/>
        <v>#N/A</v>
      </c>
      <c r="N50" s="83" t="e">
        <f>VLOOKUP(Table3[[#This Row],[CAS Number (CAS)]],RSLtbl,1,FALSE)</f>
        <v>#REF!</v>
      </c>
      <c r="O50" s="83">
        <f>IF(ISERROR(Table21[[#This Row],[lookup CAS]]),0,1)</f>
        <v>0</v>
      </c>
      <c r="P50" s="83">
        <f>IF(Table3[[#This Row],[Weight Percentage (no ranges)]]&lt;0.1,0,1)</f>
        <v>0</v>
      </c>
      <c r="Q50" s="83">
        <f>+Table21[[#This Row],[is RSL]]+Table21[[#This Row],[is &gt;0.1]]</f>
        <v>0</v>
      </c>
    </row>
    <row r="51" spans="1:17" s="83" customFormat="1">
      <c r="A51" s="147"/>
      <c r="B51" s="147"/>
      <c r="C51" s="377"/>
      <c r="D51" s="148" t="s">
        <v>1356</v>
      </c>
      <c r="E51" s="148" t="s">
        <v>1356</v>
      </c>
      <c r="F51" s="84" t="e">
        <f>VLOOKUP(TRIM(Table3[[#This Row],[CAS Number (CAS)]]),CASwAddlQuestions,4,FALSE)</f>
        <v>#N/A</v>
      </c>
      <c r="G51" s="104" t="str">
        <f t="shared" ref="G51:G74" si="4">IF(ISNUMBER(SEARCH("*pigment*",$D51)),"pigment","")</f>
        <v/>
      </c>
      <c r="H51" s="104" t="str">
        <f>IF(G51="pigment",Table3[[#This Row],[Weight Percentage (no ranges)]],"")</f>
        <v/>
      </c>
      <c r="I51" s="104" t="str">
        <f t="shared" ref="I51:I74" si="5">IF(ISNUMBER(SEARCH("*binder*",$D51)),"binder","")</f>
        <v/>
      </c>
      <c r="J51" s="104" t="str">
        <f>IF(I51="binder",Table3[[#This Row],[Weight Percentage (no ranges)]],"")</f>
        <v/>
      </c>
      <c r="K51" s="104" t="str">
        <f t="shared" ref="K51:K74" si="6">IF(ISNUMBER(SEARCH("*solvent*",$D51)),"solvent","")</f>
        <v/>
      </c>
      <c r="L51" s="104" t="str">
        <f>IF(K51="solvent",Table3[[#This Row],[Weight Percentage (no ranges)]],"")</f>
        <v/>
      </c>
      <c r="M51" s="85" t="e">
        <f t="shared" si="3"/>
        <v>#N/A</v>
      </c>
      <c r="N51" s="83" t="e">
        <f>VLOOKUP(Table3[[#This Row],[CAS Number (CAS)]],RSLtbl,1,FALSE)</f>
        <v>#REF!</v>
      </c>
      <c r="O51" s="83">
        <f>IF(ISERROR(Table21[[#This Row],[lookup CAS]]),0,1)</f>
        <v>0</v>
      </c>
      <c r="P51" s="83">
        <f>IF(Table3[[#This Row],[Weight Percentage (no ranges)]]&lt;0.1,0,1)</f>
        <v>0</v>
      </c>
      <c r="Q51" s="83">
        <f>+Table21[[#This Row],[is RSL]]+Table21[[#This Row],[is &gt;0.1]]</f>
        <v>0</v>
      </c>
    </row>
    <row r="52" spans="1:17" s="83" customFormat="1">
      <c r="A52" s="147"/>
      <c r="B52" s="147"/>
      <c r="C52" s="377"/>
      <c r="D52" s="148" t="s">
        <v>1356</v>
      </c>
      <c r="E52" s="148" t="s">
        <v>1356</v>
      </c>
      <c r="F52" s="84" t="e">
        <f>VLOOKUP(TRIM(Table3[[#This Row],[CAS Number (CAS)]]),CASwAddlQuestions,4,FALSE)</f>
        <v>#N/A</v>
      </c>
      <c r="G52" s="104" t="str">
        <f t="shared" si="4"/>
        <v/>
      </c>
      <c r="H52" s="104" t="str">
        <f>IF(G52="pigment",Table3[[#This Row],[Weight Percentage (no ranges)]],"")</f>
        <v/>
      </c>
      <c r="I52" s="104" t="str">
        <f t="shared" si="5"/>
        <v/>
      </c>
      <c r="J52" s="104" t="str">
        <f>IF(I52="binder",Table3[[#This Row],[Weight Percentage (no ranges)]],"")</f>
        <v/>
      </c>
      <c r="K52" s="104" t="str">
        <f t="shared" si="6"/>
        <v/>
      </c>
      <c r="L52" s="104" t="str">
        <f>IF(K52="solvent",Table3[[#This Row],[Weight Percentage (no ranges)]],"")</f>
        <v/>
      </c>
      <c r="M52" s="85" t="e">
        <f t="shared" si="3"/>
        <v>#N/A</v>
      </c>
      <c r="N52" s="83" t="e">
        <f>VLOOKUP(Table3[[#This Row],[CAS Number (CAS)]],RSLtbl,1,FALSE)</f>
        <v>#REF!</v>
      </c>
      <c r="O52" s="83">
        <f>IF(ISERROR(Table21[[#This Row],[lookup CAS]]),0,1)</f>
        <v>0</v>
      </c>
      <c r="P52" s="83">
        <f>IF(Table3[[#This Row],[Weight Percentage (no ranges)]]&lt;0.1,0,1)</f>
        <v>0</v>
      </c>
      <c r="Q52" s="83">
        <f>+Table21[[#This Row],[is RSL]]+Table21[[#This Row],[is &gt;0.1]]</f>
        <v>0</v>
      </c>
    </row>
    <row r="53" spans="1:17" s="83" customFormat="1">
      <c r="A53" s="147"/>
      <c r="B53" s="147"/>
      <c r="C53" s="377"/>
      <c r="D53" s="148" t="s">
        <v>1356</v>
      </c>
      <c r="E53" s="148" t="s">
        <v>1356</v>
      </c>
      <c r="F53" s="84" t="e">
        <f>VLOOKUP(TRIM(Table3[[#This Row],[CAS Number (CAS)]]),CASwAddlQuestions,4,FALSE)</f>
        <v>#N/A</v>
      </c>
      <c r="G53" s="104" t="str">
        <f t="shared" si="4"/>
        <v/>
      </c>
      <c r="H53" s="104" t="str">
        <f>IF(G53="pigment",Table3[[#This Row],[Weight Percentage (no ranges)]],"")</f>
        <v/>
      </c>
      <c r="I53" s="104" t="str">
        <f t="shared" si="5"/>
        <v/>
      </c>
      <c r="J53" s="104" t="str">
        <f>IF(I53="binder",Table3[[#This Row],[Weight Percentage (no ranges)]],"")</f>
        <v/>
      </c>
      <c r="K53" s="104" t="str">
        <f t="shared" si="6"/>
        <v/>
      </c>
      <c r="L53" s="104" t="str">
        <f>IF(K53="solvent",Table3[[#This Row],[Weight Percentage (no ranges)]],"")</f>
        <v/>
      </c>
      <c r="M53" s="85" t="e">
        <f t="shared" si="3"/>
        <v>#N/A</v>
      </c>
      <c r="N53" s="83" t="e">
        <f>VLOOKUP(Table3[[#This Row],[CAS Number (CAS)]],RSLtbl,1,FALSE)</f>
        <v>#REF!</v>
      </c>
      <c r="O53" s="83">
        <f>IF(ISERROR(Table21[[#This Row],[lookup CAS]]),0,1)</f>
        <v>0</v>
      </c>
      <c r="P53" s="83">
        <f>IF(Table3[[#This Row],[Weight Percentage (no ranges)]]&lt;0.1,0,1)</f>
        <v>0</v>
      </c>
      <c r="Q53" s="83">
        <f>+Table21[[#This Row],[is RSL]]+Table21[[#This Row],[is &gt;0.1]]</f>
        <v>0</v>
      </c>
    </row>
    <row r="54" spans="1:17" s="83" customFormat="1">
      <c r="A54" s="147"/>
      <c r="B54" s="147"/>
      <c r="C54" s="377"/>
      <c r="D54" s="148" t="s">
        <v>1356</v>
      </c>
      <c r="E54" s="148" t="s">
        <v>1356</v>
      </c>
      <c r="F54" s="84" t="e">
        <f>VLOOKUP(TRIM(Table3[[#This Row],[CAS Number (CAS)]]),CASwAddlQuestions,4,FALSE)</f>
        <v>#N/A</v>
      </c>
      <c r="G54" s="104" t="str">
        <f t="shared" si="4"/>
        <v/>
      </c>
      <c r="H54" s="104" t="str">
        <f>IF(G54="pigment",Table3[[#This Row],[Weight Percentage (no ranges)]],"")</f>
        <v/>
      </c>
      <c r="I54" s="104" t="str">
        <f t="shared" si="5"/>
        <v/>
      </c>
      <c r="J54" s="104" t="str">
        <f>IF(I54="binder",Table3[[#This Row],[Weight Percentage (no ranges)]],"")</f>
        <v/>
      </c>
      <c r="K54" s="104" t="str">
        <f t="shared" si="6"/>
        <v/>
      </c>
      <c r="L54" s="104" t="str">
        <f>IF(K54="solvent",Table3[[#This Row],[Weight Percentage (no ranges)]],"")</f>
        <v/>
      </c>
      <c r="M54" s="85" t="e">
        <f t="shared" si="3"/>
        <v>#N/A</v>
      </c>
      <c r="N54" s="83" t="e">
        <f>VLOOKUP(Table3[[#This Row],[CAS Number (CAS)]],RSLtbl,1,FALSE)</f>
        <v>#REF!</v>
      </c>
      <c r="O54" s="83">
        <f>IF(ISERROR(Table21[[#This Row],[lookup CAS]]),0,1)</f>
        <v>0</v>
      </c>
      <c r="P54" s="83">
        <f>IF(Table3[[#This Row],[Weight Percentage (no ranges)]]&lt;0.1,0,1)</f>
        <v>0</v>
      </c>
      <c r="Q54" s="83">
        <f>+Table21[[#This Row],[is RSL]]+Table21[[#This Row],[is &gt;0.1]]</f>
        <v>0</v>
      </c>
    </row>
    <row r="55" spans="1:17" s="83" customFormat="1">
      <c r="A55" s="147"/>
      <c r="B55" s="147"/>
      <c r="C55" s="377"/>
      <c r="D55" s="148" t="s">
        <v>1356</v>
      </c>
      <c r="E55" s="148" t="s">
        <v>1356</v>
      </c>
      <c r="F55" s="84" t="e">
        <f>VLOOKUP(TRIM(Table3[[#This Row],[CAS Number (CAS)]]),CASwAddlQuestions,4,FALSE)</f>
        <v>#N/A</v>
      </c>
      <c r="G55" s="104" t="str">
        <f t="shared" si="4"/>
        <v/>
      </c>
      <c r="H55" s="104" t="str">
        <f>IF(G55="pigment",Table3[[#This Row],[Weight Percentage (no ranges)]],"")</f>
        <v/>
      </c>
      <c r="I55" s="104" t="str">
        <f t="shared" si="5"/>
        <v/>
      </c>
      <c r="J55" s="104" t="str">
        <f>IF(I55="binder",Table3[[#This Row],[Weight Percentage (no ranges)]],"")</f>
        <v/>
      </c>
      <c r="K55" s="104" t="str">
        <f t="shared" si="6"/>
        <v/>
      </c>
      <c r="L55" s="104" t="str">
        <f>IF(K55="solvent",Table3[[#This Row],[Weight Percentage (no ranges)]],"")</f>
        <v/>
      </c>
      <c r="M55" s="85" t="e">
        <f t="shared" si="3"/>
        <v>#N/A</v>
      </c>
      <c r="N55" s="83" t="e">
        <f>VLOOKUP(Table3[[#This Row],[CAS Number (CAS)]],RSLtbl,1,FALSE)</f>
        <v>#REF!</v>
      </c>
      <c r="O55" s="83">
        <f>IF(ISERROR(Table21[[#This Row],[lookup CAS]]),0,1)</f>
        <v>0</v>
      </c>
      <c r="P55" s="83">
        <f>IF(Table3[[#This Row],[Weight Percentage (no ranges)]]&lt;0.1,0,1)</f>
        <v>0</v>
      </c>
      <c r="Q55" s="83">
        <f>+Table21[[#This Row],[is RSL]]+Table21[[#This Row],[is &gt;0.1]]</f>
        <v>0</v>
      </c>
    </row>
    <row r="56" spans="1:17" s="83" customFormat="1">
      <c r="A56" s="147"/>
      <c r="B56" s="147"/>
      <c r="C56" s="377"/>
      <c r="D56" s="148" t="s">
        <v>1356</v>
      </c>
      <c r="E56" s="148" t="s">
        <v>1356</v>
      </c>
      <c r="F56" s="84" t="e">
        <f>VLOOKUP(TRIM(Table3[[#This Row],[CAS Number (CAS)]]),CASwAddlQuestions,4,FALSE)</f>
        <v>#N/A</v>
      </c>
      <c r="G56" s="104" t="str">
        <f t="shared" si="4"/>
        <v/>
      </c>
      <c r="H56" s="104" t="str">
        <f>IF(G56="pigment",Table3[[#This Row],[Weight Percentage (no ranges)]],"")</f>
        <v/>
      </c>
      <c r="I56" s="104" t="str">
        <f t="shared" si="5"/>
        <v/>
      </c>
      <c r="J56" s="104" t="str">
        <f>IF(I56="binder",Table3[[#This Row],[Weight Percentage (no ranges)]],"")</f>
        <v/>
      </c>
      <c r="K56" s="104" t="str">
        <f t="shared" si="6"/>
        <v/>
      </c>
      <c r="L56" s="104" t="str">
        <f>IF(K56="solvent",Table3[[#This Row],[Weight Percentage (no ranges)]],"")</f>
        <v/>
      </c>
      <c r="M56" s="85" t="e">
        <f t="shared" si="3"/>
        <v>#N/A</v>
      </c>
      <c r="N56" s="83" t="e">
        <f>VLOOKUP(Table3[[#This Row],[CAS Number (CAS)]],RSLtbl,1,FALSE)</f>
        <v>#REF!</v>
      </c>
      <c r="O56" s="83">
        <f>IF(ISERROR(Table21[[#This Row],[lookup CAS]]),0,1)</f>
        <v>0</v>
      </c>
      <c r="P56" s="83">
        <f>IF(Table3[[#This Row],[Weight Percentage (no ranges)]]&lt;0.1,0,1)</f>
        <v>0</v>
      </c>
      <c r="Q56" s="83">
        <f>+Table21[[#This Row],[is RSL]]+Table21[[#This Row],[is &gt;0.1]]</f>
        <v>0</v>
      </c>
    </row>
    <row r="57" spans="1:17" s="83" customFormat="1">
      <c r="A57" s="147"/>
      <c r="B57" s="147"/>
      <c r="C57" s="377"/>
      <c r="D57" s="148" t="s">
        <v>1356</v>
      </c>
      <c r="E57" s="148" t="s">
        <v>1356</v>
      </c>
      <c r="F57" s="84" t="e">
        <f>VLOOKUP(TRIM(Table3[[#This Row],[CAS Number (CAS)]]),CASwAddlQuestions,4,FALSE)</f>
        <v>#N/A</v>
      </c>
      <c r="G57" s="104" t="str">
        <f t="shared" si="4"/>
        <v/>
      </c>
      <c r="H57" s="104" t="str">
        <f>IF(G57="pigment",Table3[[#This Row],[Weight Percentage (no ranges)]],"")</f>
        <v/>
      </c>
      <c r="I57" s="104" t="str">
        <f t="shared" si="5"/>
        <v/>
      </c>
      <c r="J57" s="104" t="str">
        <f>IF(I57="binder",Table3[[#This Row],[Weight Percentage (no ranges)]],"")</f>
        <v/>
      </c>
      <c r="K57" s="104" t="str">
        <f t="shared" si="6"/>
        <v/>
      </c>
      <c r="L57" s="104" t="str">
        <f>IF(K57="solvent",Table3[[#This Row],[Weight Percentage (no ranges)]],"")</f>
        <v/>
      </c>
      <c r="M57" s="85" t="e">
        <f t="shared" si="3"/>
        <v>#N/A</v>
      </c>
      <c r="N57" s="83" t="e">
        <f>VLOOKUP(Table3[[#This Row],[CAS Number (CAS)]],RSLtbl,1,FALSE)</f>
        <v>#REF!</v>
      </c>
      <c r="O57" s="83">
        <f>IF(ISERROR(Table21[[#This Row],[lookup CAS]]),0,1)</f>
        <v>0</v>
      </c>
      <c r="P57" s="83">
        <f>IF(Table3[[#This Row],[Weight Percentage (no ranges)]]&lt;0.1,0,1)</f>
        <v>0</v>
      </c>
      <c r="Q57" s="83">
        <f>+Table21[[#This Row],[is RSL]]+Table21[[#This Row],[is &gt;0.1]]</f>
        <v>0</v>
      </c>
    </row>
    <row r="58" spans="1:17" s="83" customFormat="1">
      <c r="A58" s="147"/>
      <c r="B58" s="147"/>
      <c r="C58" s="377"/>
      <c r="D58" s="148" t="s">
        <v>1356</v>
      </c>
      <c r="E58" s="148" t="s">
        <v>1356</v>
      </c>
      <c r="F58" s="84" t="e">
        <f>VLOOKUP(TRIM(Table3[[#This Row],[CAS Number (CAS)]]),CASwAddlQuestions,4,FALSE)</f>
        <v>#N/A</v>
      </c>
      <c r="G58" s="104" t="str">
        <f t="shared" si="4"/>
        <v/>
      </c>
      <c r="H58" s="104" t="str">
        <f>IF(G58="pigment",Table3[[#This Row],[Weight Percentage (no ranges)]],"")</f>
        <v/>
      </c>
      <c r="I58" s="104" t="str">
        <f t="shared" si="5"/>
        <v/>
      </c>
      <c r="J58" s="104" t="str">
        <f>IF(I58="binder",Table3[[#This Row],[Weight Percentage (no ranges)]],"")</f>
        <v/>
      </c>
      <c r="K58" s="104" t="str">
        <f t="shared" si="6"/>
        <v/>
      </c>
      <c r="L58" s="104" t="str">
        <f>IF(K58="solvent",Table3[[#This Row],[Weight Percentage (no ranges)]],"")</f>
        <v/>
      </c>
      <c r="M58" s="85" t="e">
        <f t="shared" si="3"/>
        <v>#N/A</v>
      </c>
      <c r="N58" s="83" t="e">
        <f>VLOOKUP(Table3[[#This Row],[CAS Number (CAS)]],RSLtbl,1,FALSE)</f>
        <v>#REF!</v>
      </c>
      <c r="O58" s="83">
        <f>IF(ISERROR(Table21[[#This Row],[lookup CAS]]),0,1)</f>
        <v>0</v>
      </c>
      <c r="P58" s="83">
        <f>IF(Table3[[#This Row],[Weight Percentage (no ranges)]]&lt;0.1,0,1)</f>
        <v>0</v>
      </c>
      <c r="Q58" s="83">
        <f>+Table21[[#This Row],[is RSL]]+Table21[[#This Row],[is &gt;0.1]]</f>
        <v>0</v>
      </c>
    </row>
    <row r="59" spans="1:17" s="83" customFormat="1">
      <c r="A59" s="147"/>
      <c r="B59" s="147"/>
      <c r="C59" s="377"/>
      <c r="D59" s="148" t="s">
        <v>1356</v>
      </c>
      <c r="E59" s="148" t="s">
        <v>1356</v>
      </c>
      <c r="F59" s="84" t="e">
        <f>VLOOKUP(TRIM(Table3[[#This Row],[CAS Number (CAS)]]),CASwAddlQuestions,4,FALSE)</f>
        <v>#N/A</v>
      </c>
      <c r="G59" s="104" t="str">
        <f t="shared" si="4"/>
        <v/>
      </c>
      <c r="H59" s="104" t="str">
        <f>IF(G59="pigment",Table3[[#This Row],[Weight Percentage (no ranges)]],"")</f>
        <v/>
      </c>
      <c r="I59" s="104" t="str">
        <f t="shared" si="5"/>
        <v/>
      </c>
      <c r="J59" s="104" t="str">
        <f>IF(I59="binder",Table3[[#This Row],[Weight Percentage (no ranges)]],"")</f>
        <v/>
      </c>
      <c r="K59" s="104" t="str">
        <f t="shared" si="6"/>
        <v/>
      </c>
      <c r="L59" s="104" t="str">
        <f>IF(K59="solvent",Table3[[#This Row],[Weight Percentage (no ranges)]],"")</f>
        <v/>
      </c>
      <c r="M59" s="85" t="e">
        <f t="shared" si="3"/>
        <v>#N/A</v>
      </c>
      <c r="N59" s="83" t="e">
        <f>VLOOKUP(Table3[[#This Row],[CAS Number (CAS)]],RSLtbl,1,FALSE)</f>
        <v>#REF!</v>
      </c>
      <c r="O59" s="83">
        <f>IF(ISERROR(Table21[[#This Row],[lookup CAS]]),0,1)</f>
        <v>0</v>
      </c>
      <c r="P59" s="83">
        <f>IF(Table3[[#This Row],[Weight Percentage (no ranges)]]&lt;0.1,0,1)</f>
        <v>0</v>
      </c>
      <c r="Q59" s="83">
        <f>+Table21[[#This Row],[is RSL]]+Table21[[#This Row],[is &gt;0.1]]</f>
        <v>0</v>
      </c>
    </row>
    <row r="60" spans="1:17" s="83" customFormat="1">
      <c r="A60" s="147"/>
      <c r="B60" s="147"/>
      <c r="C60" s="377"/>
      <c r="D60" s="148" t="s">
        <v>1356</v>
      </c>
      <c r="E60" s="148" t="s">
        <v>1356</v>
      </c>
      <c r="F60" s="84" t="e">
        <f>VLOOKUP(TRIM(Table3[[#This Row],[CAS Number (CAS)]]),CASwAddlQuestions,4,FALSE)</f>
        <v>#N/A</v>
      </c>
      <c r="G60" s="104" t="str">
        <f t="shared" si="4"/>
        <v/>
      </c>
      <c r="H60" s="104" t="str">
        <f>IF(G60="pigment",Table3[[#This Row],[Weight Percentage (no ranges)]],"")</f>
        <v/>
      </c>
      <c r="I60" s="104" t="str">
        <f t="shared" si="5"/>
        <v/>
      </c>
      <c r="J60" s="104" t="str">
        <f>IF(I60="binder",Table3[[#This Row],[Weight Percentage (no ranges)]],"")</f>
        <v/>
      </c>
      <c r="K60" s="104" t="str">
        <f t="shared" si="6"/>
        <v/>
      </c>
      <c r="L60" s="104" t="str">
        <f>IF(K60="solvent",Table3[[#This Row],[Weight Percentage (no ranges)]],"")</f>
        <v/>
      </c>
      <c r="M60" s="85" t="e">
        <f t="shared" si="3"/>
        <v>#N/A</v>
      </c>
      <c r="N60" s="83" t="e">
        <f>VLOOKUP(Table3[[#This Row],[CAS Number (CAS)]],RSLtbl,1,FALSE)</f>
        <v>#REF!</v>
      </c>
      <c r="O60" s="83">
        <f>IF(ISERROR(Table21[[#This Row],[lookup CAS]]),0,1)</f>
        <v>0</v>
      </c>
      <c r="P60" s="83">
        <f>IF(Table3[[#This Row],[Weight Percentage (no ranges)]]&lt;0.1,0,1)</f>
        <v>0</v>
      </c>
      <c r="Q60" s="83">
        <f>+Table21[[#This Row],[is RSL]]+Table21[[#This Row],[is &gt;0.1]]</f>
        <v>0</v>
      </c>
    </row>
    <row r="61" spans="1:17" s="83" customFormat="1">
      <c r="A61" s="147"/>
      <c r="B61" s="147"/>
      <c r="C61" s="377"/>
      <c r="D61" s="148" t="s">
        <v>1356</v>
      </c>
      <c r="E61" s="148" t="s">
        <v>1356</v>
      </c>
      <c r="F61" s="84" t="e">
        <f>VLOOKUP(TRIM(Table3[[#This Row],[CAS Number (CAS)]]),CASwAddlQuestions,4,FALSE)</f>
        <v>#N/A</v>
      </c>
      <c r="G61" s="104" t="str">
        <f t="shared" si="4"/>
        <v/>
      </c>
      <c r="H61" s="104" t="str">
        <f>IF(G61="pigment",Table3[[#This Row],[Weight Percentage (no ranges)]],"")</f>
        <v/>
      </c>
      <c r="I61" s="104" t="str">
        <f t="shared" si="5"/>
        <v/>
      </c>
      <c r="J61" s="104" t="str">
        <f>IF(I61="binder",Table3[[#This Row],[Weight Percentage (no ranges)]],"")</f>
        <v/>
      </c>
      <c r="K61" s="104" t="str">
        <f t="shared" si="6"/>
        <v/>
      </c>
      <c r="L61" s="104" t="str">
        <f>IF(K61="solvent",Table3[[#This Row],[Weight Percentage (no ranges)]],"")</f>
        <v/>
      </c>
      <c r="M61" s="85" t="e">
        <f t="shared" si="3"/>
        <v>#N/A</v>
      </c>
      <c r="N61" s="83" t="e">
        <f>VLOOKUP(Table3[[#This Row],[CAS Number (CAS)]],RSLtbl,1,FALSE)</f>
        <v>#REF!</v>
      </c>
      <c r="O61" s="83">
        <f>IF(ISERROR(Table21[[#This Row],[lookup CAS]]),0,1)</f>
        <v>0</v>
      </c>
      <c r="P61" s="83">
        <f>IF(Table3[[#This Row],[Weight Percentage (no ranges)]]&lt;0.1,0,1)</f>
        <v>0</v>
      </c>
      <c r="Q61" s="83">
        <f>+Table21[[#This Row],[is RSL]]+Table21[[#This Row],[is &gt;0.1]]</f>
        <v>0</v>
      </c>
    </row>
    <row r="62" spans="1:17" s="83" customFormat="1">
      <c r="A62" s="147"/>
      <c r="B62" s="147"/>
      <c r="C62" s="377"/>
      <c r="D62" s="148" t="s">
        <v>1356</v>
      </c>
      <c r="E62" s="148" t="s">
        <v>1356</v>
      </c>
      <c r="F62" s="84" t="e">
        <f>VLOOKUP(TRIM(Table3[[#This Row],[CAS Number (CAS)]]),CASwAddlQuestions,4,FALSE)</f>
        <v>#N/A</v>
      </c>
      <c r="G62" s="104" t="str">
        <f t="shared" si="4"/>
        <v/>
      </c>
      <c r="H62" s="104" t="str">
        <f>IF(G62="pigment",Table3[[#This Row],[Weight Percentage (no ranges)]],"")</f>
        <v/>
      </c>
      <c r="I62" s="104" t="str">
        <f t="shared" si="5"/>
        <v/>
      </c>
      <c r="J62" s="104" t="str">
        <f>IF(I62="binder",Table3[[#This Row],[Weight Percentage (no ranges)]],"")</f>
        <v/>
      </c>
      <c r="K62" s="104" t="str">
        <f t="shared" si="6"/>
        <v/>
      </c>
      <c r="L62" s="104" t="str">
        <f>IF(K62="solvent",Table3[[#This Row],[Weight Percentage (no ranges)]],"")</f>
        <v/>
      </c>
      <c r="M62" s="85" t="e">
        <f t="shared" si="3"/>
        <v>#N/A</v>
      </c>
      <c r="N62" s="83" t="e">
        <f>VLOOKUP(Table3[[#This Row],[CAS Number (CAS)]],RSLtbl,1,FALSE)</f>
        <v>#REF!</v>
      </c>
      <c r="O62" s="83">
        <f>IF(ISERROR(Table21[[#This Row],[lookup CAS]]),0,1)</f>
        <v>0</v>
      </c>
      <c r="P62" s="83">
        <f>IF(Table3[[#This Row],[Weight Percentage (no ranges)]]&lt;0.1,0,1)</f>
        <v>0</v>
      </c>
      <c r="Q62" s="83">
        <f>+Table21[[#This Row],[is RSL]]+Table21[[#This Row],[is &gt;0.1]]</f>
        <v>0</v>
      </c>
    </row>
    <row r="63" spans="1:17" s="83" customFormat="1">
      <c r="A63" s="147"/>
      <c r="B63" s="147"/>
      <c r="C63" s="377"/>
      <c r="D63" s="148" t="s">
        <v>1356</v>
      </c>
      <c r="E63" s="148" t="s">
        <v>1356</v>
      </c>
      <c r="F63" s="84" t="e">
        <f>VLOOKUP(TRIM(Table3[[#This Row],[CAS Number (CAS)]]),CASwAddlQuestions,4,FALSE)</f>
        <v>#N/A</v>
      </c>
      <c r="G63" s="104" t="str">
        <f t="shared" si="4"/>
        <v/>
      </c>
      <c r="H63" s="104" t="str">
        <f>IF(G63="pigment",Table3[[#This Row],[Weight Percentage (no ranges)]],"")</f>
        <v/>
      </c>
      <c r="I63" s="104" t="str">
        <f t="shared" si="5"/>
        <v/>
      </c>
      <c r="J63" s="104" t="str">
        <f>IF(I63="binder",Table3[[#This Row],[Weight Percentage (no ranges)]],"")</f>
        <v/>
      </c>
      <c r="K63" s="104" t="str">
        <f t="shared" si="6"/>
        <v/>
      </c>
      <c r="L63" s="104" t="str">
        <f>IF(K63="solvent",Table3[[#This Row],[Weight Percentage (no ranges)]],"")</f>
        <v/>
      </c>
      <c r="M63" s="85" t="e">
        <f t="shared" si="3"/>
        <v>#N/A</v>
      </c>
      <c r="N63" s="83" t="e">
        <f>VLOOKUP(Table3[[#This Row],[CAS Number (CAS)]],RSLtbl,1,FALSE)</f>
        <v>#REF!</v>
      </c>
      <c r="O63" s="83">
        <f>IF(ISERROR(Table21[[#This Row],[lookup CAS]]),0,1)</f>
        <v>0</v>
      </c>
      <c r="P63" s="83">
        <f>IF(Table3[[#This Row],[Weight Percentage (no ranges)]]&lt;0.1,0,1)</f>
        <v>0</v>
      </c>
      <c r="Q63" s="83">
        <f>+Table21[[#This Row],[is RSL]]+Table21[[#This Row],[is &gt;0.1]]</f>
        <v>0</v>
      </c>
    </row>
    <row r="64" spans="1:17" s="83" customFormat="1">
      <c r="A64" s="147"/>
      <c r="B64" s="147"/>
      <c r="C64" s="377"/>
      <c r="D64" s="148" t="s">
        <v>1356</v>
      </c>
      <c r="E64" s="148" t="s">
        <v>1356</v>
      </c>
      <c r="F64" s="84" t="e">
        <f>VLOOKUP(TRIM(Table3[[#This Row],[CAS Number (CAS)]]),CASwAddlQuestions,4,FALSE)</f>
        <v>#N/A</v>
      </c>
      <c r="G64" s="104" t="str">
        <f t="shared" si="4"/>
        <v/>
      </c>
      <c r="H64" s="104" t="str">
        <f>IF(G64="pigment",Table3[[#This Row],[Weight Percentage (no ranges)]],"")</f>
        <v/>
      </c>
      <c r="I64" s="104" t="str">
        <f t="shared" si="5"/>
        <v/>
      </c>
      <c r="J64" s="104" t="str">
        <f>IF(I64="binder",Table3[[#This Row],[Weight Percentage (no ranges)]],"")</f>
        <v/>
      </c>
      <c r="K64" s="104" t="str">
        <f t="shared" si="6"/>
        <v/>
      </c>
      <c r="L64" s="104" t="str">
        <f>IF(K64="solvent",Table3[[#This Row],[Weight Percentage (no ranges)]],"")</f>
        <v/>
      </c>
      <c r="M64" s="85" t="e">
        <f t="shared" si="3"/>
        <v>#N/A</v>
      </c>
      <c r="N64" s="83" t="e">
        <f>VLOOKUP(Table3[[#This Row],[CAS Number (CAS)]],RSLtbl,1,FALSE)</f>
        <v>#REF!</v>
      </c>
      <c r="O64" s="83">
        <f>IF(ISERROR(Table21[[#This Row],[lookup CAS]]),0,1)</f>
        <v>0</v>
      </c>
      <c r="P64" s="83">
        <f>IF(Table3[[#This Row],[Weight Percentage (no ranges)]]&lt;0.1,0,1)</f>
        <v>0</v>
      </c>
      <c r="Q64" s="83">
        <f>+Table21[[#This Row],[is RSL]]+Table21[[#This Row],[is &gt;0.1]]</f>
        <v>0</v>
      </c>
    </row>
    <row r="65" spans="1:17" s="83" customFormat="1">
      <c r="A65" s="147"/>
      <c r="B65" s="147"/>
      <c r="C65" s="377"/>
      <c r="D65" s="148" t="s">
        <v>1356</v>
      </c>
      <c r="E65" s="148" t="s">
        <v>1356</v>
      </c>
      <c r="F65" s="84" t="e">
        <f>VLOOKUP(TRIM(Table3[[#This Row],[CAS Number (CAS)]]),CASwAddlQuestions,4,FALSE)</f>
        <v>#N/A</v>
      </c>
      <c r="G65" s="104" t="str">
        <f t="shared" si="4"/>
        <v/>
      </c>
      <c r="H65" s="104" t="str">
        <f>IF(G65="pigment",Table3[[#This Row],[Weight Percentage (no ranges)]],"")</f>
        <v/>
      </c>
      <c r="I65" s="104" t="str">
        <f t="shared" si="5"/>
        <v/>
      </c>
      <c r="J65" s="104" t="str">
        <f>IF(I65="binder",Table3[[#This Row],[Weight Percentage (no ranges)]],"")</f>
        <v/>
      </c>
      <c r="K65" s="104" t="str">
        <f t="shared" si="6"/>
        <v/>
      </c>
      <c r="L65" s="104" t="str">
        <f>IF(K65="solvent",Table3[[#This Row],[Weight Percentage (no ranges)]],"")</f>
        <v/>
      </c>
      <c r="M65" s="85" t="e">
        <f t="shared" si="3"/>
        <v>#N/A</v>
      </c>
      <c r="N65" s="83" t="e">
        <f>VLOOKUP(Table3[[#This Row],[CAS Number (CAS)]],RSLtbl,1,FALSE)</f>
        <v>#REF!</v>
      </c>
      <c r="O65" s="83">
        <f>IF(ISERROR(Table21[[#This Row],[lookup CAS]]),0,1)</f>
        <v>0</v>
      </c>
      <c r="P65" s="83">
        <f>IF(Table3[[#This Row],[Weight Percentage (no ranges)]]&lt;0.1,0,1)</f>
        <v>0</v>
      </c>
      <c r="Q65" s="83">
        <f>+Table21[[#This Row],[is RSL]]+Table21[[#This Row],[is &gt;0.1]]</f>
        <v>0</v>
      </c>
    </row>
    <row r="66" spans="1:17" s="83" customFormat="1">
      <c r="A66" s="147"/>
      <c r="B66" s="147"/>
      <c r="C66" s="377"/>
      <c r="D66" s="148" t="s">
        <v>1356</v>
      </c>
      <c r="E66" s="148" t="s">
        <v>1356</v>
      </c>
      <c r="F66" s="84" t="e">
        <f>VLOOKUP(TRIM(Table3[[#This Row],[CAS Number (CAS)]]),CASwAddlQuestions,4,FALSE)</f>
        <v>#N/A</v>
      </c>
      <c r="G66" s="104" t="str">
        <f t="shared" si="4"/>
        <v/>
      </c>
      <c r="H66" s="104" t="str">
        <f>IF(G66="pigment",Table3[[#This Row],[Weight Percentage (no ranges)]],"")</f>
        <v/>
      </c>
      <c r="I66" s="104" t="str">
        <f t="shared" si="5"/>
        <v/>
      </c>
      <c r="J66" s="104" t="str">
        <f>IF(I66="binder",Table3[[#This Row],[Weight Percentage (no ranges)]],"")</f>
        <v/>
      </c>
      <c r="K66" s="104" t="str">
        <f t="shared" si="6"/>
        <v/>
      </c>
      <c r="L66" s="104" t="str">
        <f>IF(K66="solvent",Table3[[#This Row],[Weight Percentage (no ranges)]],"")</f>
        <v/>
      </c>
      <c r="M66" s="85" t="e">
        <f t="shared" si="3"/>
        <v>#N/A</v>
      </c>
      <c r="N66" s="83" t="e">
        <f>VLOOKUP(Table3[[#This Row],[CAS Number (CAS)]],RSLtbl,1,FALSE)</f>
        <v>#REF!</v>
      </c>
      <c r="O66" s="83">
        <f>IF(ISERROR(Table21[[#This Row],[lookup CAS]]),0,1)</f>
        <v>0</v>
      </c>
      <c r="P66" s="83">
        <f>IF(Table3[[#This Row],[Weight Percentage (no ranges)]]&lt;0.1,0,1)</f>
        <v>0</v>
      </c>
      <c r="Q66" s="83">
        <f>+Table21[[#This Row],[is RSL]]+Table21[[#This Row],[is &gt;0.1]]</f>
        <v>0</v>
      </c>
    </row>
    <row r="67" spans="1:17" s="83" customFormat="1">
      <c r="A67" s="147"/>
      <c r="B67" s="147"/>
      <c r="C67" s="377"/>
      <c r="D67" s="148" t="s">
        <v>1356</v>
      </c>
      <c r="E67" s="148" t="s">
        <v>1356</v>
      </c>
      <c r="F67" s="84" t="e">
        <f>VLOOKUP(TRIM(Table3[[#This Row],[CAS Number (CAS)]]),CASwAddlQuestions,4,FALSE)</f>
        <v>#N/A</v>
      </c>
      <c r="G67" s="104" t="str">
        <f t="shared" si="4"/>
        <v/>
      </c>
      <c r="H67" s="104" t="str">
        <f>IF(G67="pigment",Table3[[#This Row],[Weight Percentage (no ranges)]],"")</f>
        <v/>
      </c>
      <c r="I67" s="104" t="str">
        <f t="shared" si="5"/>
        <v/>
      </c>
      <c r="J67" s="104" t="str">
        <f>IF(I67="binder",Table3[[#This Row],[Weight Percentage (no ranges)]],"")</f>
        <v/>
      </c>
      <c r="K67" s="104" t="str">
        <f t="shared" si="6"/>
        <v/>
      </c>
      <c r="L67" s="104" t="str">
        <f>IF(K67="solvent",Table3[[#This Row],[Weight Percentage (no ranges)]],"")</f>
        <v/>
      </c>
      <c r="M67" s="85" t="e">
        <f t="shared" si="3"/>
        <v>#N/A</v>
      </c>
      <c r="N67" s="83" t="e">
        <f>VLOOKUP(Table3[[#This Row],[CAS Number (CAS)]],RSLtbl,1,FALSE)</f>
        <v>#REF!</v>
      </c>
      <c r="O67" s="83">
        <f>IF(ISERROR(Table21[[#This Row],[lookup CAS]]),0,1)</f>
        <v>0</v>
      </c>
      <c r="P67" s="83">
        <f>IF(Table3[[#This Row],[Weight Percentage (no ranges)]]&lt;0.1,0,1)</f>
        <v>0</v>
      </c>
      <c r="Q67" s="83">
        <f>+Table21[[#This Row],[is RSL]]+Table21[[#This Row],[is &gt;0.1]]</f>
        <v>0</v>
      </c>
    </row>
    <row r="68" spans="1:17" s="83" customFormat="1">
      <c r="A68" s="147"/>
      <c r="B68" s="147"/>
      <c r="C68" s="377"/>
      <c r="D68" s="148" t="s">
        <v>1356</v>
      </c>
      <c r="E68" s="148" t="s">
        <v>1356</v>
      </c>
      <c r="F68" s="84" t="e">
        <f>VLOOKUP(TRIM(Table3[[#This Row],[CAS Number (CAS)]]),CASwAddlQuestions,4,FALSE)</f>
        <v>#N/A</v>
      </c>
      <c r="G68" s="104" t="str">
        <f t="shared" si="4"/>
        <v/>
      </c>
      <c r="H68" s="104" t="str">
        <f>IF(G68="pigment",Table3[[#This Row],[Weight Percentage (no ranges)]],"")</f>
        <v/>
      </c>
      <c r="I68" s="104" t="str">
        <f t="shared" si="5"/>
        <v/>
      </c>
      <c r="J68" s="104" t="str">
        <f>IF(I68="binder",Table3[[#This Row],[Weight Percentage (no ranges)]],"")</f>
        <v/>
      </c>
      <c r="K68" s="104" t="str">
        <f t="shared" si="6"/>
        <v/>
      </c>
      <c r="L68" s="104" t="str">
        <f>IF(K68="solvent",Table3[[#This Row],[Weight Percentage (no ranges)]],"")</f>
        <v/>
      </c>
      <c r="M68" s="85" t="e">
        <f t="shared" si="3"/>
        <v>#N/A</v>
      </c>
      <c r="N68" s="83" t="e">
        <f>VLOOKUP(Table3[[#This Row],[CAS Number (CAS)]],RSLtbl,1,FALSE)</f>
        <v>#REF!</v>
      </c>
      <c r="O68" s="83">
        <f>IF(ISERROR(Table21[[#This Row],[lookup CAS]]),0,1)</f>
        <v>0</v>
      </c>
      <c r="P68" s="83">
        <f>IF(Table3[[#This Row],[Weight Percentage (no ranges)]]&lt;0.1,0,1)</f>
        <v>0</v>
      </c>
      <c r="Q68" s="83">
        <f>+Table21[[#This Row],[is RSL]]+Table21[[#This Row],[is &gt;0.1]]</f>
        <v>0</v>
      </c>
    </row>
    <row r="69" spans="1:17" s="83" customFormat="1">
      <c r="A69" s="147"/>
      <c r="B69" s="147"/>
      <c r="C69" s="377"/>
      <c r="D69" s="148" t="s">
        <v>1356</v>
      </c>
      <c r="E69" s="148" t="s">
        <v>1356</v>
      </c>
      <c r="F69" s="84" t="e">
        <f>VLOOKUP(TRIM(Table3[[#This Row],[CAS Number (CAS)]]),CASwAddlQuestions,4,FALSE)</f>
        <v>#N/A</v>
      </c>
      <c r="G69" s="104" t="str">
        <f t="shared" si="4"/>
        <v/>
      </c>
      <c r="H69" s="104" t="str">
        <f>IF(G69="pigment",Table3[[#This Row],[Weight Percentage (no ranges)]],"")</f>
        <v/>
      </c>
      <c r="I69" s="104" t="str">
        <f t="shared" si="5"/>
        <v/>
      </c>
      <c r="J69" s="104" t="str">
        <f>IF(I69="binder",Table3[[#This Row],[Weight Percentage (no ranges)]],"")</f>
        <v/>
      </c>
      <c r="K69" s="104" t="str">
        <f t="shared" si="6"/>
        <v/>
      </c>
      <c r="L69" s="104" t="str">
        <f>IF(K69="solvent",Table3[[#This Row],[Weight Percentage (no ranges)]],"")</f>
        <v/>
      </c>
      <c r="M69" s="85" t="e">
        <f t="shared" si="3"/>
        <v>#N/A</v>
      </c>
      <c r="N69" s="83" t="e">
        <f>VLOOKUP(Table3[[#This Row],[CAS Number (CAS)]],RSLtbl,1,FALSE)</f>
        <v>#REF!</v>
      </c>
      <c r="O69" s="83">
        <f>IF(ISERROR(Table21[[#This Row],[lookup CAS]]),0,1)</f>
        <v>0</v>
      </c>
      <c r="P69" s="83">
        <f>IF(Table3[[#This Row],[Weight Percentage (no ranges)]]&lt;0.1,0,1)</f>
        <v>0</v>
      </c>
      <c r="Q69" s="83">
        <f>+Table21[[#This Row],[is RSL]]+Table21[[#This Row],[is &gt;0.1]]</f>
        <v>0</v>
      </c>
    </row>
    <row r="70" spans="1:17" s="83" customFormat="1">
      <c r="A70" s="147"/>
      <c r="B70" s="147"/>
      <c r="C70" s="377"/>
      <c r="D70" s="148" t="s">
        <v>1356</v>
      </c>
      <c r="E70" s="148" t="s">
        <v>1356</v>
      </c>
      <c r="F70" s="84" t="e">
        <f>VLOOKUP(TRIM(Table3[[#This Row],[CAS Number (CAS)]]),CASwAddlQuestions,4,FALSE)</f>
        <v>#N/A</v>
      </c>
      <c r="G70" s="104" t="str">
        <f t="shared" si="4"/>
        <v/>
      </c>
      <c r="H70" s="104" t="str">
        <f>IF(G70="pigment",Table3[[#This Row],[Weight Percentage (no ranges)]],"")</f>
        <v/>
      </c>
      <c r="I70" s="104" t="str">
        <f t="shared" si="5"/>
        <v/>
      </c>
      <c r="J70" s="104" t="str">
        <f>IF(I70="binder",Table3[[#This Row],[Weight Percentage (no ranges)]],"")</f>
        <v/>
      </c>
      <c r="K70" s="104" t="str">
        <f t="shared" si="6"/>
        <v/>
      </c>
      <c r="L70" s="104" t="str">
        <f>IF(K70="solvent",Table3[[#This Row],[Weight Percentage (no ranges)]],"")</f>
        <v/>
      </c>
      <c r="M70" s="85" t="e">
        <f t="shared" si="3"/>
        <v>#N/A</v>
      </c>
      <c r="N70" s="83" t="e">
        <f>VLOOKUP(Table3[[#This Row],[CAS Number (CAS)]],RSLtbl,1,FALSE)</f>
        <v>#REF!</v>
      </c>
      <c r="O70" s="83">
        <f>IF(ISERROR(Table21[[#This Row],[lookup CAS]]),0,1)</f>
        <v>0</v>
      </c>
      <c r="P70" s="83">
        <f>IF(Table3[[#This Row],[Weight Percentage (no ranges)]]&lt;0.1,0,1)</f>
        <v>0</v>
      </c>
      <c r="Q70" s="83">
        <f>+Table21[[#This Row],[is RSL]]+Table21[[#This Row],[is &gt;0.1]]</f>
        <v>0</v>
      </c>
    </row>
    <row r="71" spans="1:17" s="83" customFormat="1">
      <c r="A71" s="147"/>
      <c r="B71" s="147"/>
      <c r="C71" s="377"/>
      <c r="D71" s="148" t="s">
        <v>1356</v>
      </c>
      <c r="E71" s="148" t="s">
        <v>1356</v>
      </c>
      <c r="F71" s="84" t="e">
        <f>VLOOKUP(TRIM(Table3[[#This Row],[CAS Number (CAS)]]),CASwAddlQuestions,4,FALSE)</f>
        <v>#N/A</v>
      </c>
      <c r="G71" s="104" t="str">
        <f t="shared" si="4"/>
        <v/>
      </c>
      <c r="H71" s="104" t="str">
        <f>IF(G71="pigment",Table3[[#This Row],[Weight Percentage (no ranges)]],"")</f>
        <v/>
      </c>
      <c r="I71" s="104" t="str">
        <f t="shared" si="5"/>
        <v/>
      </c>
      <c r="J71" s="104" t="str">
        <f>IF(I71="binder",Table3[[#This Row],[Weight Percentage (no ranges)]],"")</f>
        <v/>
      </c>
      <c r="K71" s="104" t="str">
        <f t="shared" si="6"/>
        <v/>
      </c>
      <c r="L71" s="104" t="str">
        <f>IF(K71="solvent",Table3[[#This Row],[Weight Percentage (no ranges)]],"")</f>
        <v/>
      </c>
      <c r="M71" s="85" t="e">
        <f t="shared" si="3"/>
        <v>#N/A</v>
      </c>
      <c r="N71" s="83" t="e">
        <f>VLOOKUP(Table3[[#This Row],[CAS Number (CAS)]],RSLtbl,1,FALSE)</f>
        <v>#REF!</v>
      </c>
      <c r="O71" s="83">
        <f>IF(ISERROR(Table21[[#This Row],[lookup CAS]]),0,1)</f>
        <v>0</v>
      </c>
      <c r="P71" s="83">
        <f>IF(Table3[[#This Row],[Weight Percentage (no ranges)]]&lt;0.1,0,1)</f>
        <v>0</v>
      </c>
      <c r="Q71" s="83">
        <f>+Table21[[#This Row],[is RSL]]+Table21[[#This Row],[is &gt;0.1]]</f>
        <v>0</v>
      </c>
    </row>
    <row r="72" spans="1:17" s="83" customFormat="1">
      <c r="A72" s="147"/>
      <c r="B72" s="147"/>
      <c r="C72" s="377"/>
      <c r="D72" s="148" t="s">
        <v>1356</v>
      </c>
      <c r="E72" s="148" t="s">
        <v>1356</v>
      </c>
      <c r="F72" s="84" t="e">
        <f>VLOOKUP(TRIM(Table3[[#This Row],[CAS Number (CAS)]]),CASwAddlQuestions,4,FALSE)</f>
        <v>#N/A</v>
      </c>
      <c r="G72" s="104" t="str">
        <f t="shared" si="4"/>
        <v/>
      </c>
      <c r="H72" s="104" t="str">
        <f>IF(G72="pigment",Table3[[#This Row],[Weight Percentage (no ranges)]],"")</f>
        <v/>
      </c>
      <c r="I72" s="104" t="str">
        <f t="shared" si="5"/>
        <v/>
      </c>
      <c r="J72" s="104" t="str">
        <f>IF(I72="binder",Table3[[#This Row],[Weight Percentage (no ranges)]],"")</f>
        <v/>
      </c>
      <c r="K72" s="104" t="str">
        <f t="shared" si="6"/>
        <v/>
      </c>
      <c r="L72" s="104" t="str">
        <f>IF(K72="solvent",Table3[[#This Row],[Weight Percentage (no ranges)]],"")</f>
        <v/>
      </c>
      <c r="M72" s="85" t="e">
        <f t="shared" si="3"/>
        <v>#N/A</v>
      </c>
      <c r="N72" s="83" t="e">
        <f>VLOOKUP(Table3[[#This Row],[CAS Number (CAS)]],RSLtbl,1,FALSE)</f>
        <v>#REF!</v>
      </c>
      <c r="O72" s="83">
        <f>IF(ISERROR(Table21[[#This Row],[lookup CAS]]),0,1)</f>
        <v>0</v>
      </c>
      <c r="P72" s="83">
        <f>IF(Table3[[#This Row],[Weight Percentage (no ranges)]]&lt;0.1,0,1)</f>
        <v>0</v>
      </c>
      <c r="Q72" s="83">
        <f>+Table21[[#This Row],[is RSL]]+Table21[[#This Row],[is &gt;0.1]]</f>
        <v>0</v>
      </c>
    </row>
    <row r="73" spans="1:17" s="83" customFormat="1">
      <c r="A73" s="147"/>
      <c r="B73" s="147"/>
      <c r="C73" s="377"/>
      <c r="D73" s="148" t="s">
        <v>1356</v>
      </c>
      <c r="E73" s="148" t="s">
        <v>1356</v>
      </c>
      <c r="F73" s="84" t="e">
        <f>VLOOKUP(TRIM(Table3[[#This Row],[CAS Number (CAS)]]),CASwAddlQuestions,4,FALSE)</f>
        <v>#N/A</v>
      </c>
      <c r="G73" s="104" t="str">
        <f t="shared" si="4"/>
        <v/>
      </c>
      <c r="H73" s="104" t="str">
        <f>IF(G73="pigment",Table3[[#This Row],[Weight Percentage (no ranges)]],"")</f>
        <v/>
      </c>
      <c r="I73" s="104" t="str">
        <f t="shared" si="5"/>
        <v/>
      </c>
      <c r="J73" s="104" t="str">
        <f>IF(I73="binder",Table3[[#This Row],[Weight Percentage (no ranges)]],"")</f>
        <v/>
      </c>
      <c r="K73" s="104" t="str">
        <f t="shared" si="6"/>
        <v/>
      </c>
      <c r="L73" s="104" t="str">
        <f>IF(K73="solvent",Table3[[#This Row],[Weight Percentage (no ranges)]],"")</f>
        <v/>
      </c>
      <c r="M73" s="85" t="e">
        <f t="shared" si="3"/>
        <v>#N/A</v>
      </c>
      <c r="N73" s="83" t="e">
        <f>VLOOKUP(Table3[[#This Row],[CAS Number (CAS)]],RSLtbl,1,FALSE)</f>
        <v>#REF!</v>
      </c>
      <c r="O73" s="83">
        <f>IF(ISERROR(Table21[[#This Row],[lookup CAS]]),0,1)</f>
        <v>0</v>
      </c>
      <c r="P73" s="83">
        <f>IF(Table3[[#This Row],[Weight Percentage (no ranges)]]&lt;0.1,0,1)</f>
        <v>0</v>
      </c>
      <c r="Q73" s="83">
        <f>+Table21[[#This Row],[is RSL]]+Table21[[#This Row],[is &gt;0.1]]</f>
        <v>0</v>
      </c>
    </row>
    <row r="74" spans="1:17" s="83" customFormat="1">
      <c r="A74" s="147"/>
      <c r="B74" s="147"/>
      <c r="C74" s="377"/>
      <c r="D74" s="148" t="s">
        <v>1356</v>
      </c>
      <c r="E74" s="148" t="s">
        <v>1356</v>
      </c>
      <c r="F74" s="84" t="e">
        <f>VLOOKUP(TRIM(Table3[[#This Row],[CAS Number (CAS)]]),CASwAddlQuestions,4,FALSE)</f>
        <v>#N/A</v>
      </c>
      <c r="G74" s="105" t="str">
        <f t="shared" si="4"/>
        <v/>
      </c>
      <c r="H74" s="105" t="str">
        <f>IF(G74="pigment",Table3[[#This Row],[Weight Percentage (no ranges)]],"")</f>
        <v/>
      </c>
      <c r="I74" s="105" t="str">
        <f t="shared" si="5"/>
        <v/>
      </c>
      <c r="J74" s="105" t="str">
        <f>IF(I74="binder",Table3[[#This Row],[Weight Percentage (no ranges)]],"")</f>
        <v/>
      </c>
      <c r="K74" s="105" t="str">
        <f t="shared" si="6"/>
        <v/>
      </c>
      <c r="L74" s="105" t="str">
        <f>IF(K74="solvent",Table3[[#This Row],[Weight Percentage (no ranges)]],"")</f>
        <v/>
      </c>
      <c r="M74" s="85" t="e">
        <f t="shared" si="3"/>
        <v>#N/A</v>
      </c>
      <c r="N74" s="83" t="e">
        <f>VLOOKUP(Table3[[#This Row],[CAS Number (CAS)]],RSLtbl,1,FALSE)</f>
        <v>#REF!</v>
      </c>
      <c r="O74" s="83">
        <f>IF(ISERROR(Table21[[#This Row],[lookup CAS]]),0,1)</f>
        <v>0</v>
      </c>
      <c r="P74" s="83">
        <f>IF(Table3[[#This Row],[Weight Percentage (no ranges)]]&lt;0.1,0,1)</f>
        <v>0</v>
      </c>
      <c r="Q74" s="83">
        <f>+Table21[[#This Row],[is RSL]]+Table21[[#This Row],[is &gt;0.1]]</f>
        <v>0</v>
      </c>
    </row>
    <row r="75" spans="1:17" ht="15">
      <c r="A75" s="4"/>
      <c r="B75" s="322" t="str">
        <f>VLOOKUP(B76,TranslationTable,3,FALSE)</f>
        <v>La composición no suma el 100%</v>
      </c>
      <c r="C75" s="20">
        <f>SUBTOTAL(109,Table3[Weight Percentage (no ranges)])</f>
        <v>0</v>
      </c>
      <c r="D75" s="4"/>
      <c r="E75" s="4"/>
      <c r="G75" s="106"/>
      <c r="H75" s="106">
        <f>SUM(H19:H74)</f>
        <v>0</v>
      </c>
      <c r="I75" s="106"/>
      <c r="J75" s="106">
        <f>SUM(J19:J74)</f>
        <v>0</v>
      </c>
      <c r="K75" s="106"/>
      <c r="L75" s="106">
        <f>SUM(L19:L74)</f>
        <v>0</v>
      </c>
    </row>
    <row r="76" spans="1:17" ht="15.75" thickBot="1">
      <c r="A76" s="4"/>
      <c r="B76" s="27" t="str">
        <f>IF(Table3[[#Totals],[Weight Percentage (no ranges)]]&lt;&gt;100,"Composition does not total 100%","")</f>
        <v>Composition does not total 100%</v>
      </c>
      <c r="C76" s="4"/>
      <c r="D76" s="4"/>
      <c r="E76" s="4"/>
      <c r="G76" s="106"/>
      <c r="H76" s="106" t="s">
        <v>136</v>
      </c>
      <c r="I76" s="106"/>
      <c r="J76" s="106" t="s">
        <v>137</v>
      </c>
      <c r="K76" s="106"/>
      <c r="L76" s="106" t="s">
        <v>138</v>
      </c>
    </row>
    <row r="77" spans="1:17" ht="15.75" thickTop="1">
      <c r="A77" s="4"/>
      <c r="B77" s="4"/>
      <c r="C77" s="515" t="str">
        <f>VLOOKUP(C78,TranslationTable,3,FALSE)</f>
        <v>Resumen del tipo de componente</v>
      </c>
      <c r="D77" s="516"/>
      <c r="E77" s="517"/>
      <c r="L77" s="64">
        <f>H75+J75</f>
        <v>0</v>
      </c>
    </row>
    <row r="78" spans="1:17">
      <c r="A78" s="4"/>
      <c r="B78" s="4"/>
      <c r="C78" s="518" t="s">
        <v>139</v>
      </c>
      <c r="D78" s="519"/>
      <c r="E78" s="520"/>
      <c r="L78" s="64" t="s">
        <v>140</v>
      </c>
    </row>
    <row r="79" spans="1:17">
      <c r="A79" s="4"/>
      <c r="B79" s="4"/>
      <c r="C79" s="21" t="str">
        <f>VLOOKUP(E79,TranslationTable,3,FALSE)</f>
        <v xml:space="preserve">Pigmento </v>
      </c>
      <c r="D79" s="142">
        <f>+H75/100</f>
        <v>0</v>
      </c>
      <c r="E79" s="24" t="s">
        <v>141</v>
      </c>
      <c r="F79" s="64"/>
    </row>
    <row r="80" spans="1:17">
      <c r="A80" s="4"/>
      <c r="B80" s="4"/>
      <c r="C80" s="22" t="str">
        <f>VLOOKUP(E80,TranslationTable,3,FALSE)</f>
        <v xml:space="preserve">Resina </v>
      </c>
      <c r="D80" s="143">
        <f>+J75/100</f>
        <v>0</v>
      </c>
      <c r="E80" s="25" t="s">
        <v>142</v>
      </c>
      <c r="F80" s="64"/>
    </row>
    <row r="81" spans="1:18" ht="15" thickBot="1">
      <c r="A81" s="4"/>
      <c r="B81" s="4"/>
      <c r="C81" s="23" t="str">
        <f>VLOOKUP(E81,TranslationTable,3,FALSE)</f>
        <v>Solvente</v>
      </c>
      <c r="D81" s="144">
        <f>+L75/100</f>
        <v>0</v>
      </c>
      <c r="E81" s="26" t="s">
        <v>143</v>
      </c>
      <c r="F81" s="64"/>
    </row>
    <row r="82" spans="1:18" ht="15" thickTop="1">
      <c r="A82" s="4"/>
      <c r="B82" s="4"/>
      <c r="C82" s="4"/>
      <c r="D82" s="4"/>
      <c r="E82" s="4"/>
    </row>
    <row r="83" spans="1:18">
      <c r="A83" s="4"/>
      <c r="B83" s="4"/>
      <c r="C83" s="4"/>
      <c r="D83" s="4"/>
      <c r="E83" s="4"/>
    </row>
    <row r="84" spans="1:18" ht="18">
      <c r="A84" s="399" t="str">
        <f>VLOOKUP(A85,TranslationTable,3,FALSE)</f>
        <v>Tipo de componente de acuerdo con la definición de PPG</v>
      </c>
      <c r="B84" s="399"/>
      <c r="C84" s="399"/>
      <c r="D84" s="399"/>
      <c r="E84" s="399"/>
    </row>
    <row r="85" spans="1:18">
      <c r="A85" s="400" t="s">
        <v>144</v>
      </c>
      <c r="B85" s="400"/>
      <c r="C85" s="400"/>
      <c r="D85" s="400"/>
      <c r="E85" s="400"/>
    </row>
    <row r="86" spans="1:18" ht="6.95" customHeight="1">
      <c r="A86" s="4"/>
      <c r="B86" s="19"/>
      <c r="C86" s="4"/>
      <c r="D86" s="4"/>
      <c r="E86" s="4"/>
    </row>
    <row r="87" spans="1:18" ht="75" customHeight="1">
      <c r="A87" s="454" t="str">
        <f>VLOOKUP(A88,TranslationTable,3,FALSE)</f>
        <v>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v>
      </c>
      <c r="B87" s="454"/>
      <c r="C87" s="454"/>
      <c r="D87" s="454"/>
      <c r="E87" s="454"/>
      <c r="F87" s="73"/>
      <c r="G87" s="73"/>
      <c r="H87" s="73"/>
      <c r="I87" s="73"/>
      <c r="J87" s="73"/>
      <c r="K87" s="73"/>
      <c r="L87" s="73"/>
      <c r="M87" s="110"/>
      <c r="N87" s="73"/>
      <c r="O87" s="73"/>
      <c r="P87" s="73"/>
      <c r="Q87" s="73"/>
      <c r="R87" s="73"/>
    </row>
    <row r="88" spans="1:18" ht="15" hidden="1">
      <c r="A88" s="31" t="s">
        <v>145</v>
      </c>
      <c r="B88" s="32"/>
      <c r="C88" s="33"/>
      <c r="D88" s="33"/>
      <c r="E88" s="33"/>
    </row>
    <row r="89" spans="1:18" ht="54.95" customHeight="1">
      <c r="A89" s="526" t="s">
        <v>146</v>
      </c>
      <c r="B89" s="526"/>
      <c r="C89" s="526"/>
      <c r="D89" s="526"/>
      <c r="E89" s="526"/>
      <c r="F89" s="76"/>
      <c r="G89" s="76"/>
      <c r="H89" s="76"/>
      <c r="I89" s="76"/>
      <c r="J89" s="76"/>
      <c r="K89" s="76"/>
      <c r="L89" s="76"/>
      <c r="M89" s="76"/>
      <c r="N89" s="76"/>
      <c r="O89" s="76"/>
      <c r="P89" s="76"/>
      <c r="Q89" s="76"/>
      <c r="R89" s="76"/>
    </row>
    <row r="90" spans="1:18" ht="6.95" customHeight="1">
      <c r="A90" s="33"/>
      <c r="B90" s="32"/>
      <c r="C90" s="33"/>
      <c r="D90" s="33"/>
      <c r="E90" s="33"/>
    </row>
    <row r="91" spans="1:18" ht="45" customHeight="1">
      <c r="A91" s="454" t="str">
        <f>VLOOKUP(A92,TranslationTable,3,FALSE)</f>
        <v>Solvente: es un componente que no contiene sólidos, se evapora, generalmente es un líquido y disuelve un soluto dando como resultado una solución. Un solvente es generalmente un líquido, pero también puede ser un gas.</v>
      </c>
      <c r="B91" s="454"/>
      <c r="C91" s="454"/>
      <c r="D91" s="454"/>
      <c r="E91" s="454"/>
      <c r="F91" s="525"/>
      <c r="G91" s="525"/>
      <c r="H91" s="525"/>
      <c r="I91" s="525"/>
      <c r="J91" s="525"/>
      <c r="K91" s="73"/>
      <c r="L91" s="73"/>
      <c r="M91" s="110"/>
      <c r="N91" s="73"/>
      <c r="O91" s="73"/>
      <c r="P91" s="525"/>
      <c r="Q91" s="525"/>
      <c r="R91" s="525"/>
    </row>
    <row r="92" spans="1:18" ht="14.25" hidden="1" customHeight="1">
      <c r="A92" s="33" t="s">
        <v>147</v>
      </c>
      <c r="B92" s="32"/>
      <c r="C92" s="33"/>
      <c r="D92" s="33"/>
      <c r="E92" s="33"/>
    </row>
    <row r="93" spans="1:18" ht="45.2" customHeight="1">
      <c r="A93" s="526" t="s">
        <v>148</v>
      </c>
      <c r="B93" s="526"/>
      <c r="C93" s="526"/>
      <c r="D93" s="526"/>
      <c r="E93" s="526"/>
      <c r="F93" s="524"/>
      <c r="G93" s="524"/>
      <c r="H93" s="524"/>
      <c r="I93" s="524"/>
      <c r="J93" s="524"/>
      <c r="K93" s="76"/>
      <c r="L93" s="76"/>
      <c r="M93" s="76"/>
      <c r="N93" s="76"/>
      <c r="O93" s="76"/>
      <c r="P93" s="524"/>
      <c r="Q93" s="524"/>
      <c r="R93" s="524"/>
    </row>
    <row r="94" spans="1:18" ht="6.95" customHeight="1">
      <c r="A94" s="33"/>
      <c r="B94" s="32"/>
      <c r="C94" s="33"/>
      <c r="D94" s="33"/>
      <c r="E94" s="33"/>
    </row>
    <row r="95" spans="1:18" ht="45" customHeight="1">
      <c r="A95" s="454" t="str">
        <f>VLOOKUP(A96,TranslationTable,3,FALSE)</f>
        <v xml:space="preserve">Resina: es una resina, vehículo, polímero o aditivo que no es un pigmento o solvente (puede ser líquido o sólido). Una resina posee sólidos y puede considerarse cualquier componente de un líquido que no se evaporará. </v>
      </c>
      <c r="B95" s="454"/>
      <c r="C95" s="454"/>
      <c r="D95" s="454"/>
      <c r="E95" s="454"/>
      <c r="F95" s="525"/>
      <c r="G95" s="525"/>
      <c r="H95" s="525"/>
      <c r="I95" s="525"/>
      <c r="J95" s="525"/>
      <c r="K95" s="73"/>
      <c r="L95" s="73"/>
      <c r="M95" s="110"/>
      <c r="N95" s="73"/>
      <c r="O95" s="73"/>
      <c r="P95" s="525"/>
      <c r="Q95" s="525"/>
      <c r="R95" s="525"/>
    </row>
    <row r="96" spans="1:18" ht="14.25" hidden="1" customHeight="1">
      <c r="A96" s="75" t="s">
        <v>149</v>
      </c>
      <c r="B96" s="74"/>
      <c r="C96" s="75"/>
      <c r="D96" s="75"/>
      <c r="E96" s="75"/>
    </row>
    <row r="97" spans="1:18" ht="45.2" customHeight="1">
      <c r="A97" s="526" t="s">
        <v>150</v>
      </c>
      <c r="B97" s="526"/>
      <c r="C97" s="526"/>
      <c r="D97" s="526"/>
      <c r="E97" s="526"/>
      <c r="F97" s="524"/>
      <c r="G97" s="524"/>
      <c r="H97" s="524"/>
      <c r="I97" s="524"/>
      <c r="J97" s="524"/>
      <c r="K97" s="76"/>
      <c r="L97" s="76"/>
      <c r="M97" s="76"/>
      <c r="N97" s="76"/>
      <c r="O97" s="76"/>
      <c r="P97" s="524"/>
      <c r="Q97" s="524"/>
      <c r="R97" s="524"/>
    </row>
  </sheetData>
  <sheetProtection algorithmName="SHA-512" hashValue="JJgMNQyO1/RyTe+NQjolqtCcW/vI3SKO2w0E5CA2M/2rHJMTCr2XC2at/+aT0AnhX1hjffAJExu7VWBr+mgc5g==" saltValue="fKs9Eqvh2qvlAzpqTH87IQ==" spinCount="100000" sheet="1" formatColumns="0" formatRows="0" selectLockedCells="1" sort="0" autoFilter="0"/>
  <mergeCells count="29">
    <mergeCell ref="F97:J97"/>
    <mergeCell ref="P97:R97"/>
    <mergeCell ref="A84:E84"/>
    <mergeCell ref="A85:E85"/>
    <mergeCell ref="A87:E87"/>
    <mergeCell ref="A91:E91"/>
    <mergeCell ref="F91:J91"/>
    <mergeCell ref="A89:E89"/>
    <mergeCell ref="P91:R91"/>
    <mergeCell ref="A95:E95"/>
    <mergeCell ref="F95:J95"/>
    <mergeCell ref="P95:R95"/>
    <mergeCell ref="A93:E93"/>
    <mergeCell ref="F93:J93"/>
    <mergeCell ref="P93:R93"/>
    <mergeCell ref="A97:E97"/>
    <mergeCell ref="A1:D1"/>
    <mergeCell ref="A3:E3"/>
    <mergeCell ref="C77:E77"/>
    <mergeCell ref="A2:D2"/>
    <mergeCell ref="C78:E78"/>
    <mergeCell ref="A10:E10"/>
    <mergeCell ref="A8:E8"/>
    <mergeCell ref="A15:E15"/>
    <mergeCell ref="A14:E14"/>
    <mergeCell ref="A11:E11"/>
    <mergeCell ref="A12:E12"/>
    <mergeCell ref="A16:B16"/>
    <mergeCell ref="A13:E13"/>
  </mergeCells>
  <conditionalFormatting sqref="A3">
    <cfRule type="containsText" dxfId="29" priority="3" operator="containsText" text="January 00 1900">
      <formula>NOT(ISERROR(SEARCH("January 00 1900",A3)))</formula>
    </cfRule>
    <cfRule type="cellIs" dxfId="28" priority="4" operator="equal">
      <formula>0</formula>
    </cfRule>
  </conditionalFormatting>
  <conditionalFormatting sqref="A19:E74">
    <cfRule type="expression" dxfId="27" priority="1">
      <formula>$Q19=2</formula>
    </cfRule>
  </conditionalFormatting>
  <conditionalFormatting sqref="B19:B74">
    <cfRule type="expression" dxfId="26" priority="2">
      <formula>$M19=1</formula>
    </cfRule>
    <cfRule type="expression" dxfId="25" priority="6">
      <formula>$M19="1"</formula>
    </cfRule>
  </conditionalFormatting>
  <conditionalFormatting sqref="B75">
    <cfRule type="containsErrors" dxfId="24" priority="15">
      <formula>ISERROR(B75)</formula>
    </cfRule>
  </conditionalFormatting>
  <conditionalFormatting sqref="C75">
    <cfRule type="colorScale" priority="13">
      <colorScale>
        <cfvo type="num" val="0"/>
        <cfvo type="num" val="99"/>
        <cfvo type="num" val="100"/>
        <color theme="8"/>
        <color rgb="FFFFFF00"/>
        <color theme="7"/>
      </colorScale>
    </cfRule>
  </conditionalFormatting>
  <conditionalFormatting sqref="E16">
    <cfRule type="colorScale" priority="17">
      <colorScale>
        <cfvo type="num" val="99.999999900000006"/>
        <cfvo type="num" val="100"/>
        <cfvo type="num" val="100.000001"/>
        <color theme="8"/>
        <color theme="7"/>
        <color theme="8"/>
      </colorScale>
    </cfRule>
  </conditionalFormatting>
  <conditionalFormatting sqref="F16">
    <cfRule type="containsErrors" dxfId="23" priority="21">
      <formula>ISERROR(F16)</formula>
    </cfRule>
  </conditionalFormatting>
  <conditionalFormatting sqref="F19:F74">
    <cfRule type="notContainsErrors" dxfId="22" priority="20">
      <formula>NOT(ISERROR(F19))</formula>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19:C74" xr:uid="{00000000-0002-0000-0300-000000000000}">
      <formula1>0</formula1>
      <formula2>100</formula2>
    </dataValidation>
  </dataValidations>
  <hyperlinks>
    <hyperlink ref="A5" r:id="rId1" display="https://procurement.ppg.com/Raw-Material-Introduction" xr:uid="{00000000-0004-0000-0300-000000000000}"/>
  </hyperlinks>
  <printOptions horizontalCentered="1"/>
  <pageMargins left="0.25" right="0.25" top="0.5" bottom="0.2" header="0.3" footer="0.3"/>
  <pageSetup scale="88" fitToHeight="0" orientation="portrait" r:id="rId2"/>
  <rowBreaks count="1" manualBreakCount="1">
    <brk id="13" max="16383" man="1"/>
  </rowBreaks>
  <colBreaks count="1" manualBreakCount="1">
    <brk id="5" max="1048575" man="1"/>
  </colBreaks>
  <drawing r:id="rId3"/>
  <tableParts count="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Dropdowns!$D$41:$D$44</xm:f>
          </x14:formula1>
          <xm:sqref>D19:D74</xm:sqref>
        </x14:dataValidation>
        <x14:dataValidation type="list" allowBlank="1" showInputMessage="1" showErrorMessage="1" xr:uid="{00000000-0002-0000-0300-000002000000}">
          <x14:formula1>
            <xm:f>Dropdowns!$D$99:$D$101</xm:f>
          </x14:formula1>
          <xm:sqref>E19:E74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4D99E-B1EC-49E9-BC8B-6F3DECC43481}">
  <sheetPr>
    <tabColor theme="9"/>
  </sheetPr>
  <dimension ref="A1:I1593"/>
  <sheetViews>
    <sheetView workbookViewId="0">
      <selection activeCell="J19" sqref="J19:J20"/>
    </sheetView>
  </sheetViews>
  <sheetFormatPr defaultColWidth="132.75" defaultRowHeight="14.25"/>
  <cols>
    <col min="1" max="1" width="27.125" style="327" bestFit="1" customWidth="1"/>
    <col min="2" max="2" width="83.25" style="330" customWidth="1"/>
    <col min="3" max="3" width="34.75" style="330" customWidth="1"/>
    <col min="4" max="4" width="27.75" style="327" customWidth="1"/>
    <col min="5" max="5" width="21.25" style="327" hidden="1" customWidth="1"/>
    <col min="6" max="6" width="0" style="327" hidden="1" customWidth="1"/>
    <col min="7" max="7" width="1.375" style="327" bestFit="1" customWidth="1"/>
    <col min="8" max="8" width="132.75" style="327"/>
    <col min="9" max="9" width="66.5" style="327" customWidth="1"/>
    <col min="10" max="16384" width="132.75" style="327"/>
  </cols>
  <sheetData>
    <row r="1" spans="1:9" ht="38.25">
      <c r="A1" s="325" t="s">
        <v>3814</v>
      </c>
      <c r="B1" s="325" t="s">
        <v>3813</v>
      </c>
      <c r="C1" s="325" t="s">
        <v>3812</v>
      </c>
      <c r="D1" s="326" t="s">
        <v>3815</v>
      </c>
      <c r="E1" s="325" t="s">
        <v>3816</v>
      </c>
      <c r="F1" s="325" t="s">
        <v>5352</v>
      </c>
      <c r="I1" s="381" t="s">
        <v>5508</v>
      </c>
    </row>
    <row r="2" spans="1:9" ht="28.5">
      <c r="A2" s="327" t="s">
        <v>3889</v>
      </c>
      <c r="B2" s="328" t="s">
        <v>3888</v>
      </c>
      <c r="C2" s="328" t="s">
        <v>3888</v>
      </c>
      <c r="D2" s="329">
        <v>0.01</v>
      </c>
      <c r="F2" s="327" t="str">
        <f>"Declarable at "&amp;D2*100&amp;"% - CAS No. "&amp;Table237[[#This Row],[CAS]]&amp;", "&amp;Table237[[#This Row],[Descriptions]]</f>
        <v>Declarable at 1% - CAS No. 
591-81-1, 
γ-Hydroxybutyrate</v>
      </c>
    </row>
    <row r="3" spans="1:9">
      <c r="A3" s="327" t="s">
        <v>1968</v>
      </c>
      <c r="B3" s="328" t="s">
        <v>3818</v>
      </c>
      <c r="C3" s="328" t="s">
        <v>3817</v>
      </c>
      <c r="D3" s="329">
        <v>1E-3</v>
      </c>
      <c r="F3" s="327" t="str">
        <f>"Declarable at "&amp;D3*100&amp;"% - CAS No. "&amp;Table237[[#This Row],[CAS]]&amp;", "&amp;Table237[[#This Row],[Descriptions]]</f>
        <v>Declarable at 0.1% - CAS No. 104-35-8, 4-nonyl phenol monoethoxylate</v>
      </c>
    </row>
    <row r="4" spans="1:9">
      <c r="A4" s="327" t="s">
        <v>2105</v>
      </c>
      <c r="B4" s="328" t="s">
        <v>3819</v>
      </c>
      <c r="C4" s="328" t="s">
        <v>3817</v>
      </c>
      <c r="D4" s="329">
        <v>1E-3</v>
      </c>
      <c r="F4" s="327" t="str">
        <f>"Declarable at "&amp;D4*100&amp;"% - CAS No. "&amp;Table237[[#This Row],[CAS]]&amp;", "&amp;Table237[[#This Row],[Descriptions]]</f>
        <v>Declarable at 0.1% - CAS No. 127087-87-0, 4-nonylphenol, branched, ethoxylated</v>
      </c>
    </row>
    <row r="5" spans="1:9">
      <c r="A5" s="327" t="s">
        <v>2134</v>
      </c>
      <c r="B5" s="328" t="s">
        <v>3820</v>
      </c>
      <c r="C5" s="328" t="s">
        <v>3817</v>
      </c>
      <c r="D5" s="329">
        <v>1E-3</v>
      </c>
      <c r="F5" s="327" t="str">
        <f>"Declarable at "&amp;D5*100&amp;"% - CAS No. "&amp;Table237[[#This Row],[CAS]]&amp;", "&amp;Table237[[#This Row],[Descriptions]]</f>
        <v>Declarable at 0.1% - CAS No. 131890-12-5, 3,6,9,12,15,18,21,24,27,30,33,36-Dodecaoxaoctatriacontan-1-ol,38-(4-nonylphenoxy)-</v>
      </c>
    </row>
    <row r="6" spans="1:9">
      <c r="A6" s="327" t="s">
        <v>2135</v>
      </c>
      <c r="B6" s="328" t="s">
        <v>3821</v>
      </c>
      <c r="C6" s="328" t="s">
        <v>3817</v>
      </c>
      <c r="D6" s="329">
        <v>1E-3</v>
      </c>
      <c r="F6" s="327" t="str">
        <f>"Declarable at "&amp;D6*100&amp;"% - CAS No. "&amp;Table237[[#This Row],[CAS]]&amp;", "&amp;Table237[[#This Row],[Descriptions]]</f>
        <v>Declarable at 0.1% - CAS No. 131890-13-6, 3,6,9,12,15,18,21,24,27,30,33,36,39-Tridecaoxahentetracontan-1-ol, 41-(4-nonylphenoxy)-</v>
      </c>
    </row>
    <row r="7" spans="1:9">
      <c r="A7" s="327" t="s">
        <v>2250</v>
      </c>
      <c r="B7" s="328" t="s">
        <v>3822</v>
      </c>
      <c r="C7" s="328" t="s">
        <v>3817</v>
      </c>
      <c r="D7" s="329">
        <v>1E-3</v>
      </c>
      <c r="F7" s="327" t="str">
        <f>"Declarable at "&amp;D7*100&amp;"% - CAS No. "&amp;Table237[[#This Row],[CAS]]&amp;", "&amp;Table237[[#This Row],[Descriptions]]</f>
        <v>Declarable at 0.1% - CAS No. 14409-72-4, Nonaethylene glycol p-nonylphenyl ether</v>
      </c>
    </row>
    <row r="8" spans="1:9">
      <c r="A8" s="327" t="s">
        <v>2293</v>
      </c>
      <c r="B8" s="328" t="s">
        <v>3823</v>
      </c>
      <c r="C8" s="328" t="s">
        <v>3817</v>
      </c>
      <c r="D8" s="329">
        <v>1E-3</v>
      </c>
      <c r="F8" s="327" t="str">
        <f>"Declarable at "&amp;D8*100&amp;"% - CAS No. "&amp;Table237[[#This Row],[CAS]]&amp;", "&amp;Table237[[#This Row],[Descriptions]]</f>
        <v>Declarable at 0.1% - CAS No. 156609-10-8, 4-t-nonylphenol diethoxylate</v>
      </c>
    </row>
    <row r="9" spans="1:9">
      <c r="A9" s="327" t="s">
        <v>2346</v>
      </c>
      <c r="B9" s="328" t="s">
        <v>3824</v>
      </c>
      <c r="C9" s="328" t="s">
        <v>3817</v>
      </c>
      <c r="D9" s="329">
        <v>1E-3</v>
      </c>
      <c r="F9" s="327" t="str">
        <f>"Declarable at "&amp;D9*100&amp;"% - CAS No. "&amp;Table237[[#This Row],[CAS]]&amp;", "&amp;Table237[[#This Row],[Descriptions]]</f>
        <v>Declarable at 0.1% - CAS No. 17692-59-0, 44-(4-nonylphenoxy)-3,6,9,12,15,18,21,24,27,30,33,36,39,42-tetradecaoxatetratetracontan-1-ol</v>
      </c>
    </row>
    <row r="10" spans="1:9">
      <c r="A10" s="327" t="s">
        <v>2389</v>
      </c>
      <c r="B10" s="328" t="s">
        <v>3825</v>
      </c>
      <c r="C10" s="328" t="s">
        <v>3817</v>
      </c>
      <c r="D10" s="329">
        <v>1E-3</v>
      </c>
      <c r="F10" s="327" t="str">
        <f>"Declarable at "&amp;D10*100&amp;"% - CAS No. "&amp;Table237[[#This Row],[CAS]]&amp;", "&amp;Table237[[#This Row],[Descriptions]]</f>
        <v>Declarable at 0.1% - CAS No. 20427-84-3, 4-Nonylphenol diethoxylate</v>
      </c>
    </row>
    <row r="11" spans="1:9">
      <c r="A11" s="327" t="s">
        <v>2394</v>
      </c>
      <c r="B11" s="328" t="s">
        <v>3826</v>
      </c>
      <c r="C11" s="328" t="s">
        <v>3817</v>
      </c>
      <c r="D11" s="329">
        <v>1E-3</v>
      </c>
      <c r="F11" s="327" t="str">
        <f>"Declarable at "&amp;D11*100&amp;"% - CAS No. "&amp;Table237[[#This Row],[CAS]]&amp;", "&amp;Table237[[#This Row],[Descriptions]]</f>
        <v>Declarable at 0.1% - CAS No. 20543-07-1, 3,6,9,12,15,18,21,24,27,30-Decaoxadotriacontan-1-ol,32-(4-nonylphenoxy)-</v>
      </c>
    </row>
    <row r="12" spans="1:9">
      <c r="A12" s="327" t="s">
        <v>2398</v>
      </c>
      <c r="B12" s="328" t="s">
        <v>3827</v>
      </c>
      <c r="C12" s="328" t="s">
        <v>3817</v>
      </c>
      <c r="D12" s="329">
        <v>1E-3</v>
      </c>
      <c r="F12" s="327" t="str">
        <f>"Declarable at "&amp;D12*100&amp;"% - CAS No. "&amp;Table237[[#This Row],[CAS]]&amp;", "&amp;Table237[[#This Row],[Descriptions]]</f>
        <v>Declarable at 0.1% - CAS No. 20636-48-0,  3,6,9,12-Tetraoxatetradecan-1-ol, 14-(4-nonylphenoxy)-</v>
      </c>
    </row>
    <row r="13" spans="1:9">
      <c r="A13" s="327" t="s">
        <v>2402</v>
      </c>
      <c r="B13" s="328" t="s">
        <v>3828</v>
      </c>
      <c r="C13" s="328" t="s">
        <v>3817</v>
      </c>
      <c r="D13" s="329">
        <v>1E-3</v>
      </c>
      <c r="F13" s="327" t="str">
        <f>"Declarable at "&amp;D13*100&amp;"% - CAS No. "&amp;Table237[[#This Row],[CAS]]&amp;", "&amp;Table237[[#This Row],[Descriptions]]</f>
        <v>Declarable at 0.1% - CAS No. 2073-51-0, 89-(p-Nonylphenoxy) nonacosaoxanonaoctacontan-1-ol</v>
      </c>
    </row>
    <row r="14" spans="1:9">
      <c r="A14" s="327" t="s">
        <v>2429</v>
      </c>
      <c r="B14" s="328" t="s">
        <v>3829</v>
      </c>
      <c r="C14" s="328" t="s">
        <v>3817</v>
      </c>
      <c r="D14" s="329">
        <v>1E-3</v>
      </c>
      <c r="F14" s="327" t="str">
        <f>"Declarable at "&amp;D14*100&amp;"% - CAS No. "&amp;Table237[[#This Row],[CAS]]&amp;", "&amp;Table237[[#This Row],[Descriptions]]</f>
        <v>Declarable at 0.1% - CAS No. 2315-61-9, Ethanol, 2-(2-(4-(1,1,3,3-tetramethylbutyl)phenoxy)ethoxy)-</v>
      </c>
    </row>
    <row r="15" spans="1:9">
      <c r="A15" s="327" t="s">
        <v>2430</v>
      </c>
      <c r="B15" s="328" t="s">
        <v>3830</v>
      </c>
      <c r="C15" s="328" t="s">
        <v>3817</v>
      </c>
      <c r="D15" s="329">
        <v>1E-3</v>
      </c>
      <c r="F15" s="327" t="str">
        <f>"Declarable at "&amp;D15*100&amp;"% - CAS No. "&amp;Table237[[#This Row],[CAS]]&amp;", "&amp;Table237[[#This Row],[Descriptions]]</f>
        <v>Declarable at 0.1% - CAS No. 2315-67-5, 2-(4-(1,1,3,3-Tetramethylbutyl)phenoxy)ethanol</v>
      </c>
    </row>
    <row r="16" spans="1:9">
      <c r="A16" s="327" t="s">
        <v>2449</v>
      </c>
      <c r="B16" s="328" t="s">
        <v>3831</v>
      </c>
      <c r="C16" s="328" t="s">
        <v>3817</v>
      </c>
      <c r="D16" s="329">
        <v>1E-3</v>
      </c>
      <c r="F16" s="327" t="str">
        <f>"Declarable at "&amp;D16*100&amp;"% - CAS No. "&amp;Table237[[#This Row],[CAS]]&amp;", "&amp;Table237[[#This Row],[Descriptions]]</f>
        <v>Declarable at 0.1% - CAS No. 2497-59-8, 20-(4-(1,1,3,3-Tetramethylbutyl)phenoxy)-3,6,9,12,15,18-hexaoxaicosan-1-ol</v>
      </c>
    </row>
    <row r="17" spans="1:6">
      <c r="A17" s="327" t="s">
        <v>2464</v>
      </c>
      <c r="B17" s="328" t="s">
        <v>3832</v>
      </c>
      <c r="C17" s="328" t="s">
        <v>3817</v>
      </c>
      <c r="D17" s="329">
        <v>1E-3</v>
      </c>
      <c r="F17" s="327" t="str">
        <f>"Declarable at "&amp;D17*100&amp;"% - CAS No. "&amp;Table237[[#This Row],[CAS]]&amp;", "&amp;Table237[[#This Row],[Descriptions]]</f>
        <v>Declarable at 0.1% - CAS No. 26027-38-3, Glycols, polyethylene, mono(p-nonylphenyl) ether</v>
      </c>
    </row>
    <row r="18" spans="1:6">
      <c r="A18" s="327" t="s">
        <v>2465</v>
      </c>
      <c r="B18" s="328" t="s">
        <v>3833</v>
      </c>
      <c r="C18" s="328" t="s">
        <v>3817</v>
      </c>
      <c r="D18" s="329">
        <v>1E-3</v>
      </c>
      <c r="F18" s="327" t="str">
        <f>"Declarable at "&amp;D18*100&amp;"% - CAS No. "&amp;Table237[[#This Row],[CAS]]&amp;", "&amp;Table237[[#This Row],[Descriptions]]</f>
        <v>Declarable at 0.1% - CAS No. 261176-82-3, 2-(2-(2-(2-(4-(Nonan-5-yl)phenoxy)ethoxy)ethoxy)ethoxy)ethan-1-ol</v>
      </c>
    </row>
    <row r="19" spans="1:6">
      <c r="A19" s="327" t="s">
        <v>2467</v>
      </c>
      <c r="B19" s="328" t="s">
        <v>3834</v>
      </c>
      <c r="C19" s="328" t="s">
        <v>3817</v>
      </c>
      <c r="D19" s="329">
        <v>1E-3</v>
      </c>
      <c r="F19" s="327" t="str">
        <f>"Declarable at "&amp;D19*100&amp;"% - CAS No. "&amp;Table237[[#This Row],[CAS]]&amp;", "&amp;Table237[[#This Row],[Descriptions]]</f>
        <v>Declarable at 0.1% - CAS No. 26264-02-8, 14-(nonylphenoxy)-3,6,9,12-tetraoxatetradecan-1-ol</v>
      </c>
    </row>
    <row r="20" spans="1:6">
      <c r="A20" s="327" t="s">
        <v>2475</v>
      </c>
      <c r="B20" s="328" t="s">
        <v>3835</v>
      </c>
      <c r="C20" s="328" t="s">
        <v>3817</v>
      </c>
      <c r="D20" s="329">
        <v>1E-3</v>
      </c>
      <c r="F20" s="327" t="str">
        <f>"Declarable at "&amp;D20*100&amp;"% - CAS No. "&amp;Table237[[#This Row],[CAS]]&amp;", "&amp;Table237[[#This Row],[Descriptions]]</f>
        <v>Declarable at 0.1% - CAS No. 26571-11-9, 26-(Nonylphenoxy)-3,6,9,12,15,18,21,24-octaoxahexacosan-1-ol; Nonoxynol-9</v>
      </c>
    </row>
    <row r="21" spans="1:6">
      <c r="A21" s="327" t="s">
        <v>2483</v>
      </c>
      <c r="B21" s="328" t="s">
        <v>3836</v>
      </c>
      <c r="C21" s="328" t="s">
        <v>3817</v>
      </c>
      <c r="D21" s="329">
        <v>1E-3</v>
      </c>
      <c r="F21" s="327" t="str">
        <f>"Declarable at "&amp;D21*100&amp;"% - CAS No. "&amp;Table237[[#This Row],[CAS]]&amp;", "&amp;Table237[[#This Row],[Descriptions]]</f>
        <v>Declarable at 0.1% - CAS No. 27176-93-8, 2-[2-(Nonylphenoxy)ethoxy]ethanol</v>
      </c>
    </row>
    <row r="22" spans="1:6">
      <c r="A22" s="327" t="s">
        <v>2485</v>
      </c>
      <c r="B22" s="328" t="s">
        <v>3837</v>
      </c>
      <c r="C22" s="328" t="s">
        <v>3817</v>
      </c>
      <c r="D22" s="329">
        <v>1E-3</v>
      </c>
      <c r="F22" s="327" t="str">
        <f>"Declarable at "&amp;D22*100&amp;"% - CAS No. "&amp;Table237[[#This Row],[CAS]]&amp;", "&amp;Table237[[#This Row],[Descriptions]]</f>
        <v>Declarable at 0.1% - CAS No. 27177-05-5, 23-(Nonylphenoxy)-3,6,9,12,15,18,21-heptaoxatricosan-1-ol; Nonoxynol-8</v>
      </c>
    </row>
    <row r="23" spans="1:6" ht="28.5">
      <c r="A23" s="327" t="s">
        <v>2486</v>
      </c>
      <c r="B23" s="328" t="s">
        <v>3838</v>
      </c>
      <c r="C23" s="328" t="s">
        <v>3817</v>
      </c>
      <c r="D23" s="329">
        <v>1E-3</v>
      </c>
      <c r="F23" s="327" t="str">
        <f>"Declarable at "&amp;D23*100&amp;"% - CAS No. "&amp;Table237[[#This Row],[CAS]]&amp;", "&amp;Table237[[#This Row],[Descriptions]]</f>
        <v>Declarable at 0.1% - CAS No. 27177-08-8, 2-[2-[2-[2-[2-[2-[2-[2-[2-[2-(nonylphenoxy)ethoxy]ethoxy]ethoxy]ethoxy]ethoxy]ethoxy]ethoxy]ethoxy]ethoxy]ethanol</v>
      </c>
    </row>
    <row r="24" spans="1:6">
      <c r="A24" s="327" t="s">
        <v>2504</v>
      </c>
      <c r="B24" s="328" t="s">
        <v>3839</v>
      </c>
      <c r="C24" s="328" t="s">
        <v>3817</v>
      </c>
      <c r="D24" s="329">
        <v>1E-3</v>
      </c>
      <c r="F24" s="327" t="str">
        <f>"Declarable at "&amp;D24*100&amp;"% - CAS No. "&amp;Table237[[#This Row],[CAS]]&amp;", "&amp;Table237[[#This Row],[Descriptions]]</f>
        <v>Declarable at 0.1% - CAS No. 27942-26-3, Nonoxynols</v>
      </c>
    </row>
    <row r="25" spans="1:6">
      <c r="A25" s="327" t="s">
        <v>2505</v>
      </c>
      <c r="B25" s="328" t="s">
        <v>3840</v>
      </c>
      <c r="C25" s="328" t="s">
        <v>3817</v>
      </c>
      <c r="D25" s="329">
        <v>1E-3</v>
      </c>
      <c r="F25" s="327" t="str">
        <f>"Declarable at "&amp;D25*100&amp;"% - CAS No. "&amp;Table237[[#This Row],[CAS]]&amp;", "&amp;Table237[[#This Row],[Descriptions]]</f>
        <v>Declarable at 0.1% - CAS No. 27942-27-4, Nonoxynol-7</v>
      </c>
    </row>
    <row r="26" spans="1:6">
      <c r="A26" s="327" t="s">
        <v>2507</v>
      </c>
      <c r="B26" s="328" t="s">
        <v>3841</v>
      </c>
      <c r="C26" s="328" t="s">
        <v>3817</v>
      </c>
      <c r="D26" s="329">
        <v>1E-3</v>
      </c>
      <c r="F26" s="327" t="str">
        <f>"Declarable at "&amp;D26*100&amp;"% - CAS No. "&amp;Table237[[#This Row],[CAS]]&amp;", "&amp;Table237[[#This Row],[Descriptions]]</f>
        <v>Declarable at 0.1% - CAS No. 27986-36-3, 2-(Nonylphenoxy)ethanol; Nonylphenol monoethoxylate</v>
      </c>
    </row>
    <row r="27" spans="1:6">
      <c r="A27" s="327" t="s">
        <v>2512</v>
      </c>
      <c r="B27" s="328" t="s">
        <v>3842</v>
      </c>
      <c r="C27" s="328" t="s">
        <v>3817</v>
      </c>
      <c r="D27" s="329">
        <v>1E-3</v>
      </c>
      <c r="F27" s="327" t="str">
        <f>"Declarable at "&amp;D27*100&amp;"% - CAS No. "&amp;Table237[[#This Row],[CAS]]&amp;", "&amp;Table237[[#This Row],[Descriptions]]</f>
        <v>Declarable at 0.1% - CAS No. 28679-13-2, 1-ethoxy-3nonylbenzene</v>
      </c>
    </row>
    <row r="28" spans="1:6">
      <c r="A28" s="327" t="s">
        <v>2590</v>
      </c>
      <c r="B28" s="328" t="s">
        <v>3843</v>
      </c>
      <c r="C28" s="328" t="s">
        <v>3817</v>
      </c>
      <c r="D28" s="329">
        <v>1E-3</v>
      </c>
      <c r="F28" s="327" t="str">
        <f>"Declarable at "&amp;D28*100&amp;"% - CAS No. "&amp;Table237[[#This Row],[CAS]]&amp;", "&amp;Table237[[#This Row],[Descriptions]]</f>
        <v>Declarable at 0.1% - CAS No. 34166-38-6, p-Nonylphenol hexaethoxylate</v>
      </c>
    </row>
    <row r="29" spans="1:6">
      <c r="A29" s="327" t="s">
        <v>2640</v>
      </c>
      <c r="B29" s="328" t="s">
        <v>3844</v>
      </c>
      <c r="C29" s="328" t="s">
        <v>3817</v>
      </c>
      <c r="D29" s="329">
        <v>1E-3</v>
      </c>
      <c r="F29" s="327" t="str">
        <f>"Declarable at "&amp;D29*100&amp;"% - CAS No. "&amp;Table237[[#This Row],[CAS]]&amp;", "&amp;Table237[[#This Row],[Descriptions]]</f>
        <v>Declarable at 0.1% - CAS No. 37205-87-1, ISONONYLPHENOL-ETHOXYLATE</v>
      </c>
    </row>
    <row r="30" spans="1:6">
      <c r="A30" s="327" t="s">
        <v>2676</v>
      </c>
      <c r="B30" s="328" t="s">
        <v>3845</v>
      </c>
      <c r="C30" s="328" t="s">
        <v>3817</v>
      </c>
      <c r="D30" s="329">
        <v>1E-3</v>
      </c>
      <c r="F30" s="327" t="str">
        <f>"Declarable at "&amp;D30*100&amp;"% - CAS No. "&amp;Table237[[#This Row],[CAS]]&amp;", "&amp;Table237[[#This Row],[Descriptions]]</f>
        <v>Declarable at 0.1% - CAS No. 41506-14-3, Nonoxynol-8</v>
      </c>
    </row>
    <row r="31" spans="1:6">
      <c r="A31" s="327" t="s">
        <v>2771</v>
      </c>
      <c r="B31" s="328" t="s">
        <v>3846</v>
      </c>
      <c r="C31" s="328" t="s">
        <v>3817</v>
      </c>
      <c r="D31" s="329">
        <v>1E-3</v>
      </c>
      <c r="F31" s="327" t="str">
        <f>"Declarable at "&amp;D31*100&amp;"% - CAS No. "&amp;Table237[[#This Row],[CAS]]&amp;", "&amp;Table237[[#This Row],[Descriptions]]</f>
        <v>Declarable at 0.1% - CAS No. 51437-95-7, 4-Nonylphenol-tri-ethoxylate</v>
      </c>
    </row>
    <row r="32" spans="1:6">
      <c r="A32" s="327" t="s">
        <v>2775</v>
      </c>
      <c r="B32" s="328" t="s">
        <v>3847</v>
      </c>
      <c r="C32" s="328" t="s">
        <v>3817</v>
      </c>
      <c r="D32" s="329">
        <v>1E-3</v>
      </c>
      <c r="F32" s="327" t="str">
        <f>"Declarable at "&amp;D32*100&amp;"% - CAS No. "&amp;Table237[[#This Row],[CAS]]&amp;", "&amp;Table237[[#This Row],[Descriptions]]</f>
        <v>Declarable at 0.1% - CAS No. 51938-25-1, α-(2-Nonylphenyl)-ω-hydroxy-poly(oxy-1,2-ethanediyl),</v>
      </c>
    </row>
    <row r="33" spans="1:6">
      <c r="A33" s="327" t="s">
        <v>2987</v>
      </c>
      <c r="B33" s="328" t="s">
        <v>3848</v>
      </c>
      <c r="C33" s="328" t="s">
        <v>3817</v>
      </c>
      <c r="D33" s="329">
        <v>1E-3</v>
      </c>
      <c r="F33" s="327" t="str">
        <f>"Declarable at "&amp;D33*100&amp;"% - CAS No. "&amp;Table237[[#This Row],[CAS]]&amp;", "&amp;Table237[[#This Row],[Descriptions]]</f>
        <v>Declarable at 0.1% - CAS No. 68412-54-4, (C9) Branched alkylphenol ethoxylate</v>
      </c>
    </row>
    <row r="34" spans="1:6">
      <c r="A34" s="327" t="s">
        <v>3849</v>
      </c>
      <c r="B34" s="328" t="s">
        <v>3848</v>
      </c>
      <c r="C34" s="328" t="s">
        <v>3817</v>
      </c>
      <c r="D34" s="329">
        <v>1E-3</v>
      </c>
      <c r="E34" s="327" t="s">
        <v>3850</v>
      </c>
      <c r="F34" s="327" t="str">
        <f>"Declarable at "&amp;D34*100&amp;"% - CAS No. "&amp;Table237[[#This Row],[CAS]]&amp;", "&amp;Table237[[#This Row],[Descriptions]]</f>
        <v>Declarable at 0.1% - CAS No. 68412-54-4 
, (C9) Branched alkylphenol ethoxylate</v>
      </c>
    </row>
    <row r="35" spans="1:6">
      <c r="A35" s="327" t="s">
        <v>3007</v>
      </c>
      <c r="B35" s="328" t="s">
        <v>3851</v>
      </c>
      <c r="C35" s="328" t="s">
        <v>3817</v>
      </c>
      <c r="D35" s="329">
        <v>1E-3</v>
      </c>
      <c r="F35" s="327" t="str">
        <f>"Declarable at "&amp;D35*100&amp;"% - CAS No. "&amp;Table237[[#This Row],[CAS]]&amp;", "&amp;Table237[[#This Row],[Descriptions]]</f>
        <v>Declarable at 0.1% - CAS No. 68987-90-6, Polyoxyethylene (12) octylphenyl ether, branched</v>
      </c>
    </row>
    <row r="36" spans="1:6">
      <c r="A36" s="327" t="s">
        <v>3064</v>
      </c>
      <c r="B36" s="328" t="s">
        <v>3852</v>
      </c>
      <c r="C36" s="328" t="s">
        <v>3817</v>
      </c>
      <c r="D36" s="329">
        <v>1E-3</v>
      </c>
      <c r="F36" s="327" t="str">
        <f>"Declarable at "&amp;D36*100&amp;"% - CAS No. "&amp;Table237[[#This Row],[CAS]]&amp;", "&amp;Table237[[#This Row],[Descriptions]]</f>
        <v>Declarable at 0.1% - CAS No. 7311-27-5, 2-(2-(2-(2-(4-Nonylphenoxy)ethoxy)ethoxy)ethoxy)ethanol</v>
      </c>
    </row>
    <row r="37" spans="1:6">
      <c r="A37" s="327" t="s">
        <v>3250</v>
      </c>
      <c r="B37" s="328" t="s">
        <v>3853</v>
      </c>
      <c r="C37" s="328" t="s">
        <v>3817</v>
      </c>
      <c r="D37" s="329">
        <v>1E-3</v>
      </c>
      <c r="F37" s="327" t="str">
        <f>"Declarable at "&amp;D37*100&amp;"% - CAS No. "&amp;Table237[[#This Row],[CAS]]&amp;", "&amp;Table237[[#This Row],[Descriptions]]</f>
        <v>Declarable at 0.1% - CAS No. 9002-93-1, Octoxynol 9</v>
      </c>
    </row>
    <row r="38" spans="1:6">
      <c r="A38" s="327" t="s">
        <v>3252</v>
      </c>
      <c r="B38" s="328" t="s">
        <v>3854</v>
      </c>
      <c r="C38" s="328" t="s">
        <v>3817</v>
      </c>
      <c r="D38" s="329">
        <v>1E-3</v>
      </c>
      <c r="F38" s="327" t="str">
        <f>"Declarable at "&amp;D38*100&amp;"% - CAS No. "&amp;Table237[[#This Row],[CAS]]&amp;", "&amp;Table237[[#This Row],[Descriptions]]</f>
        <v>Declarable at 0.1% - CAS No. 9004-87-9, Ethoxylated isooctylphenol</v>
      </c>
    </row>
    <row r="39" spans="1:6">
      <c r="A39" s="327" t="s">
        <v>3254</v>
      </c>
      <c r="B39" s="328" t="s">
        <v>3855</v>
      </c>
      <c r="C39" s="328" t="s">
        <v>3817</v>
      </c>
      <c r="D39" s="329">
        <v>1E-3</v>
      </c>
      <c r="F39" s="327" t="str">
        <f>"Declarable at "&amp;D39*100&amp;"% - CAS No. "&amp;Table237[[#This Row],[CAS]]&amp;", "&amp;Table237[[#This Row],[Descriptions]]</f>
        <v>Declarable at 0.1% - CAS No. 9014-92-0, Dodecylphenol, ethoxylated</v>
      </c>
    </row>
    <row r="40" spans="1:6">
      <c r="A40" s="327" t="s">
        <v>3255</v>
      </c>
      <c r="B40" s="328" t="s">
        <v>3856</v>
      </c>
      <c r="C40" s="328" t="s">
        <v>3817</v>
      </c>
      <c r="D40" s="329">
        <v>1E-3</v>
      </c>
      <c r="F40" s="327" t="str">
        <f>"Declarable at "&amp;D40*100&amp;"% - CAS No. "&amp;Table237[[#This Row],[CAS]]&amp;", "&amp;Table237[[#This Row],[Descriptions]]</f>
        <v>Declarable at 0.1% - CAS No. 9016-45-9, Nonoxynol-3</v>
      </c>
    </row>
    <row r="41" spans="1:6">
      <c r="A41" s="327" t="s">
        <v>3262</v>
      </c>
      <c r="B41" s="328" t="s">
        <v>3856</v>
      </c>
      <c r="C41" s="328" t="s">
        <v>3817</v>
      </c>
      <c r="D41" s="329">
        <v>1E-3</v>
      </c>
      <c r="F41" s="327" t="str">
        <f>"Declarable at "&amp;D41*100&amp;"% - CAS No. "&amp;Table237[[#This Row],[CAS]]&amp;", "&amp;Table237[[#This Row],[Descriptions]]</f>
        <v>Declarable at 0.1% - CAS No. 9036-19-5, Nonoxynol-3</v>
      </c>
    </row>
    <row r="42" spans="1:6" ht="28.5">
      <c r="A42" s="327" t="s">
        <v>3304</v>
      </c>
      <c r="B42" s="328" t="s">
        <v>3857</v>
      </c>
      <c r="C42" s="328" t="s">
        <v>3817</v>
      </c>
      <c r="D42" s="329">
        <v>1E-3</v>
      </c>
      <c r="F42" s="327" t="str">
        <f>"Declarable at "&amp;D42*100&amp;"% - CAS No. "&amp;Table237[[#This Row],[CAS]]&amp;", "&amp;Table237[[#This Row],[Descriptions]]</f>
        <v xml:space="preserve">Declarable at 0.1% - CAS No. 9063-89-2, Polyoxyethylene octylphenyl ether; Poly(oxy-1,2-ethanediyl), .alpha.-(octylphenyl)-.omega.-hydroxy- (10EO) </v>
      </c>
    </row>
    <row r="43" spans="1:6">
      <c r="A43" s="327" t="s">
        <v>3305</v>
      </c>
      <c r="B43" s="328" t="s">
        <v>3858</v>
      </c>
      <c r="C43" s="328" t="s">
        <v>3817</v>
      </c>
      <c r="D43" s="329">
        <v>1E-3</v>
      </c>
      <c r="F43" s="327" t="str">
        <f>"Declarable at "&amp;D43*100&amp;"% - CAS No. "&amp;Table237[[#This Row],[CAS]]&amp;", "&amp;Table237[[#This Row],[Descriptions]]</f>
        <v>Declarable at 0.1% - CAS No. 9081-99-6, Oxirane, 2-methyl-, polymer with oxirane, bis(2-oxiranylmethyl) ether</v>
      </c>
    </row>
    <row r="44" spans="1:6" ht="28.5">
      <c r="A44" s="327" t="s">
        <v>3317</v>
      </c>
      <c r="B44" s="328" t="s">
        <v>3859</v>
      </c>
      <c r="C44" s="328" t="s">
        <v>3817</v>
      </c>
      <c r="D44" s="329">
        <v>1E-3</v>
      </c>
      <c r="F44" s="327" t="str">
        <f>"Declarable at "&amp;D44*100&amp;"% - CAS No. "&amp;Table237[[#This Row],[CAS]]&amp;", "&amp;Table237[[#This Row],[Descriptions]]</f>
        <v>Declarable at 0.1% - CAS No. 91673-24-4, Oxirane, 2-methyl-, polymer with oxirane, bis(2-oxiranylmethyl) ether; Ethanol, 2-[2-[2-[2-(4-nonylphenoxy)ethoxy]ethoxy]ethoxy]-, branched</v>
      </c>
    </row>
    <row r="45" spans="1:6">
      <c r="A45" s="327" t="s">
        <v>3378</v>
      </c>
      <c r="B45" s="328" t="s">
        <v>3860</v>
      </c>
      <c r="C45" s="328" t="s">
        <v>3817</v>
      </c>
      <c r="D45" s="329">
        <v>1E-3</v>
      </c>
      <c r="F45" s="327" t="str">
        <f>"Declarable at "&amp;D45*100&amp;"% - CAS No. "&amp;Table237[[#This Row],[CAS]]&amp;", "&amp;Table237[[#This Row],[Descriptions]]</f>
        <v>Declarable at 0.1% - CAS No. 96910-36-0, (Phenol, 4-isooctyl-, polymer with methyloxirane and oxirane )</v>
      </c>
    </row>
    <row r="46" spans="1:6">
      <c r="A46" s="327" t="s">
        <v>3862</v>
      </c>
      <c r="B46" s="328" t="s">
        <v>3861</v>
      </c>
      <c r="C46" s="328" t="s">
        <v>3817</v>
      </c>
      <c r="D46" s="329">
        <v>1E-3</v>
      </c>
      <c r="F46" s="327" t="str">
        <f>"Declarable at "&amp;D46*100&amp;"% - CAS No. "&amp;Table237[[#This Row],[CAS]]&amp;", "&amp;Table237[[#This Row],[Descriptions]]</f>
        <v>Declarable at 0.1% - CAS No. not identified, Alkylarylalkoxylate</v>
      </c>
    </row>
    <row r="47" spans="1:6">
      <c r="A47" s="327" t="s">
        <v>3862</v>
      </c>
      <c r="B47" s="328" t="s">
        <v>3863</v>
      </c>
      <c r="C47" s="328" t="s">
        <v>3817</v>
      </c>
      <c r="D47" s="329">
        <v>1E-3</v>
      </c>
      <c r="F47" s="327" t="str">
        <f>"Declarable at "&amp;D47*100&amp;"% - CAS No. "&amp;Table237[[#This Row],[CAS]]&amp;", "&amp;Table237[[#This Row],[Descriptions]]</f>
        <v>Declarable at 0.1% - CAS No. not identified, Nonylphenolethoxylate</v>
      </c>
    </row>
    <row r="48" spans="1:6">
      <c r="A48" s="327" t="s">
        <v>3862</v>
      </c>
      <c r="B48" s="328" t="s">
        <v>3864</v>
      </c>
      <c r="C48" s="328" t="s">
        <v>3817</v>
      </c>
      <c r="D48" s="329">
        <v>1E-3</v>
      </c>
      <c r="F48" s="327" t="str">
        <f>"Declarable at "&amp;D48*100&amp;"% - CAS No. "&amp;Table237[[#This Row],[CAS]]&amp;", "&amp;Table237[[#This Row],[Descriptions]]</f>
        <v>Declarable at 0.1% - CAS No. not identified, Alkylphenol ethoxylate</v>
      </c>
    </row>
    <row r="49" spans="1:6">
      <c r="A49" s="327" t="s">
        <v>3862</v>
      </c>
      <c r="B49" s="328" t="s">
        <v>3865</v>
      </c>
      <c r="C49" s="328" t="s">
        <v>3817</v>
      </c>
      <c r="D49" s="329">
        <v>1E-3</v>
      </c>
      <c r="F49" s="327" t="str">
        <f>"Declarable at "&amp;D49*100&amp;"% - CAS No. "&amp;Table237[[#This Row],[CAS]]&amp;", "&amp;Table237[[#This Row],[Descriptions]]</f>
        <v>Declarable at 0.1% - CAS No. not identified, Nonyl phenol ethoxylates</v>
      </c>
    </row>
    <row r="50" spans="1:6">
      <c r="A50" s="327" t="s">
        <v>3862</v>
      </c>
      <c r="B50" s="328" t="s">
        <v>3865</v>
      </c>
      <c r="C50" s="328" t="s">
        <v>3817</v>
      </c>
      <c r="D50" s="329">
        <v>1E-3</v>
      </c>
      <c r="F50" s="327" t="str">
        <f>"Declarable at "&amp;D50*100&amp;"% - CAS No. "&amp;Table237[[#This Row],[CAS]]&amp;", "&amp;Table237[[#This Row],[Descriptions]]</f>
        <v>Declarable at 0.1% - CAS No. not identified, Nonyl phenol ethoxylates</v>
      </c>
    </row>
    <row r="51" spans="1:6">
      <c r="A51" s="327" t="s">
        <v>3862</v>
      </c>
      <c r="B51" s="328" t="s">
        <v>3865</v>
      </c>
      <c r="C51" s="328" t="s">
        <v>3817</v>
      </c>
      <c r="D51" s="329">
        <v>1E-3</v>
      </c>
      <c r="F51" s="327" t="str">
        <f>"Declarable at "&amp;D51*100&amp;"% - CAS No. "&amp;Table237[[#This Row],[CAS]]&amp;", "&amp;Table237[[#This Row],[Descriptions]]</f>
        <v>Declarable at 0.1% - CAS No. not identified, Nonyl phenol ethoxylates</v>
      </c>
    </row>
    <row r="52" spans="1:6">
      <c r="A52" s="327" t="s">
        <v>3862</v>
      </c>
      <c r="B52" s="328" t="s">
        <v>3866</v>
      </c>
      <c r="C52" s="328" t="s">
        <v>3817</v>
      </c>
      <c r="D52" s="329">
        <v>1E-3</v>
      </c>
      <c r="F52" s="327" t="str">
        <f>"Declarable at "&amp;D52*100&amp;"% - CAS No. "&amp;Table237[[#This Row],[CAS]]&amp;", "&amp;Table237[[#This Row],[Descriptions]]</f>
        <v>Declarable at 0.1% - CAS No. not identified, Nonylphenol ethoxylates</v>
      </c>
    </row>
    <row r="53" spans="1:6">
      <c r="A53" s="327" t="s">
        <v>3862</v>
      </c>
      <c r="B53" s="328" t="s">
        <v>3867</v>
      </c>
      <c r="C53" s="328" t="s">
        <v>3817</v>
      </c>
      <c r="D53" s="329">
        <v>1E-3</v>
      </c>
      <c r="F53" s="327" t="str">
        <f>"Declarable at "&amp;D53*100&amp;"% - CAS No. "&amp;Table237[[#This Row],[CAS]]&amp;", "&amp;Table237[[#This Row],[Descriptions]]</f>
        <v>Declarable at 0.1% - CAS No. not identified, Nonyl phenol ethoxylate</v>
      </c>
    </row>
    <row r="54" spans="1:6">
      <c r="A54" s="327" t="s">
        <v>3862</v>
      </c>
      <c r="B54" s="328" t="s">
        <v>3868</v>
      </c>
      <c r="C54" s="328" t="s">
        <v>3817</v>
      </c>
      <c r="D54" s="329">
        <v>1E-3</v>
      </c>
      <c r="F54" s="327" t="str">
        <f>"Declarable at "&amp;D54*100&amp;"% - CAS No. "&amp;Table237[[#This Row],[CAS]]&amp;", "&amp;Table237[[#This Row],[Descriptions]]</f>
        <v>Declarable at 0.1% - CAS No. not identified, Nonylphenol, Ethoxylated (from GPS)</v>
      </c>
    </row>
    <row r="55" spans="1:6">
      <c r="A55" s="327" t="s">
        <v>3862</v>
      </c>
      <c r="B55" s="328" t="s">
        <v>3869</v>
      </c>
      <c r="C55" s="328" t="s">
        <v>3817</v>
      </c>
      <c r="D55" s="329">
        <v>1E-3</v>
      </c>
      <c r="F55" s="327" t="str">
        <f>"Declarable at "&amp;D55*100&amp;"% - CAS No. "&amp;Table237[[#This Row],[CAS]]&amp;", "&amp;Table237[[#This Row],[Descriptions]]</f>
        <v>Declarable at 0.1% - CAS No. not identified, Nonylphenol Branched Ethoxylated</v>
      </c>
    </row>
    <row r="56" spans="1:6">
      <c r="A56" s="327" t="s">
        <v>3862</v>
      </c>
      <c r="B56" s="328" t="s">
        <v>3870</v>
      </c>
      <c r="C56" s="328" t="s">
        <v>3817</v>
      </c>
      <c r="D56" s="329">
        <v>1E-3</v>
      </c>
      <c r="F56" s="327" t="str">
        <f>"Declarable at "&amp;D56*100&amp;"% - CAS No. "&amp;Table237[[#This Row],[CAS]]&amp;", "&amp;Table237[[#This Row],[Descriptions]]</f>
        <v xml:space="preserve">Declarable at 0.1% - CAS No. not identified, Nonylphenol, branched, ethoxylated </v>
      </c>
    </row>
    <row r="57" spans="1:6">
      <c r="A57" s="327" t="s">
        <v>3862</v>
      </c>
      <c r="B57" s="328" t="s">
        <v>3870</v>
      </c>
      <c r="C57" s="328" t="s">
        <v>3817</v>
      </c>
      <c r="D57" s="329">
        <v>1E-3</v>
      </c>
      <c r="F57" s="327" t="str">
        <f>"Declarable at "&amp;D57*100&amp;"% - CAS No. "&amp;Table237[[#This Row],[CAS]]&amp;", "&amp;Table237[[#This Row],[Descriptions]]</f>
        <v xml:space="preserve">Declarable at 0.1% - CAS No. not identified, Nonylphenol, branched, ethoxylated </v>
      </c>
    </row>
    <row r="58" spans="1:6">
      <c r="A58" s="327" t="s">
        <v>3862</v>
      </c>
      <c r="B58" s="328" t="s">
        <v>3871</v>
      </c>
      <c r="C58" s="328" t="s">
        <v>3817</v>
      </c>
      <c r="D58" s="329">
        <v>1E-3</v>
      </c>
      <c r="F58" s="327" t="str">
        <f>"Declarable at "&amp;D58*100&amp;"% - CAS No. "&amp;Table237[[#This Row],[CAS]]&amp;", "&amp;Table237[[#This Row],[Descriptions]]</f>
        <v xml:space="preserve">Declarable at 0.1% - CAS No. not identified, NPE Surfactant blend </v>
      </c>
    </row>
    <row r="59" spans="1:6">
      <c r="A59" s="327" t="s">
        <v>3862</v>
      </c>
      <c r="B59" s="328" t="s">
        <v>3872</v>
      </c>
      <c r="C59" s="328" t="s">
        <v>3817</v>
      </c>
      <c r="D59" s="329">
        <v>1E-3</v>
      </c>
      <c r="F59" s="327" t="str">
        <f>"Declarable at "&amp;D59*100&amp;"% - CAS No. "&amp;Table237[[#This Row],[CAS]]&amp;", "&amp;Table237[[#This Row],[Descriptions]]</f>
        <v xml:space="preserve">Declarable at 0.1% - CAS No. not identified, NPE surfactant blend </v>
      </c>
    </row>
    <row r="60" spans="1:6">
      <c r="A60" s="327" t="s">
        <v>3862</v>
      </c>
      <c r="B60" s="328" t="s">
        <v>3873</v>
      </c>
      <c r="C60" s="328" t="s">
        <v>3817</v>
      </c>
      <c r="D60" s="329">
        <v>1E-3</v>
      </c>
      <c r="F60" s="327" t="str">
        <f>"Declarable at "&amp;D60*100&amp;"% - CAS No. "&amp;Table237[[#This Row],[CAS]]&amp;", "&amp;Table237[[#This Row],[Descriptions]]</f>
        <v xml:space="preserve">Declarable at 0.1% - CAS No. not identified, Nonylphenol Branched Ethoxylated </v>
      </c>
    </row>
    <row r="61" spans="1:6">
      <c r="A61" s="327" t="s">
        <v>2014</v>
      </c>
      <c r="B61" s="328" t="s">
        <v>3874</v>
      </c>
      <c r="C61" s="328" t="s">
        <v>3817</v>
      </c>
      <c r="D61" s="329">
        <v>1E-3</v>
      </c>
      <c r="F61" s="327" t="str">
        <f>"Declarable at "&amp;D61*100&amp;"% - CAS No. "&amp;Table237[[#This Row],[CAS]]&amp;", "&amp;Table237[[#This Row],[Descriptions]]</f>
        <v>Declarable at 0.1% - CAS No. 1119449-37-4, 2-[4-(3,6-dimethylheptan-3-yl)phenoxy]ethanol</v>
      </c>
    </row>
    <row r="62" spans="1:6">
      <c r="A62" s="327" t="s">
        <v>2015</v>
      </c>
      <c r="B62" s="328" t="s">
        <v>3875</v>
      </c>
      <c r="C62" s="328" t="s">
        <v>3817</v>
      </c>
      <c r="D62" s="329">
        <v>1E-3</v>
      </c>
      <c r="F62" s="327" t="str">
        <f>"Declarable at "&amp;D62*100&amp;"% - CAS No. "&amp;Table237[[#This Row],[CAS]]&amp;", "&amp;Table237[[#This Row],[Descriptions]]</f>
        <v>Declarable at 0.1% - CAS No. 1119449-38-5, 2-{2-[4-(3,6-dimethylheptan-3-yl)phenoxy]ethoxy} ethanol</v>
      </c>
    </row>
    <row r="63" spans="1:6">
      <c r="A63" s="327" t="s">
        <v>2484</v>
      </c>
      <c r="B63" s="328" t="s">
        <v>3876</v>
      </c>
      <c r="C63" s="328" t="s">
        <v>3817</v>
      </c>
      <c r="D63" s="329">
        <v>1E-3</v>
      </c>
      <c r="F63" s="327" t="str">
        <f>"Declarable at "&amp;D63*100&amp;"% - CAS No. "&amp;Table237[[#This Row],[CAS]]&amp;", "&amp;Table237[[#This Row],[Descriptions]]</f>
        <v>Declarable at 0.1% - CAS No. 27177-01-1, Nonylphenoxydiglycol</v>
      </c>
    </row>
    <row r="64" spans="1:6">
      <c r="A64" s="327" t="s">
        <v>2941</v>
      </c>
      <c r="B64" s="328" t="s">
        <v>3877</v>
      </c>
      <c r="C64" s="328" t="s">
        <v>3817</v>
      </c>
      <c r="D64" s="329">
        <v>1E-3</v>
      </c>
      <c r="F64" s="327" t="str">
        <f>"Declarable at "&amp;D64*100&amp;"% - CAS No. "&amp;Table237[[#This Row],[CAS]]&amp;", "&amp;Table237[[#This Row],[Descriptions]]</f>
        <v>Declarable at 0.1% - CAS No. 65455-72-3, 3,6,9,12,15,18,21,24,27-Nonaoxanonacosan-1-ol, 29-(isononylphenoxy)-</v>
      </c>
    </row>
    <row r="65" spans="1:7">
      <c r="A65" s="327" t="s">
        <v>3529</v>
      </c>
      <c r="B65" s="328" t="s">
        <v>3878</v>
      </c>
      <c r="C65" s="328" t="s">
        <v>3817</v>
      </c>
      <c r="D65" s="329">
        <v>1E-3</v>
      </c>
      <c r="F65" s="327" t="str">
        <f>"Declarable at "&amp;D65*100&amp;"% - CAS No. "&amp;Table237[[#This Row],[CAS]]&amp;", "&amp;Table237[[#This Row],[Descriptions]]</f>
        <v xml:space="preserve">Declarable at 0.1% - CAS No. 60864-33-7, Poly(oxy-1,2-ethanediyl), .alpha.-(phenylmethyl)-.omega.-[(1,1,3,3-tetramethylbutyl)phenoxy]- </v>
      </c>
    </row>
    <row r="66" spans="1:7" ht="28.5">
      <c r="A66" s="327" t="s">
        <v>3128</v>
      </c>
      <c r="B66" s="328" t="s">
        <v>3880</v>
      </c>
      <c r="C66" s="328" t="s">
        <v>3879</v>
      </c>
      <c r="D66" s="329">
        <v>1E-3</v>
      </c>
      <c r="F66" s="327" t="str">
        <f>"Declarable at "&amp;D66*100&amp;"% - CAS No. "&amp;Table237[[#This Row],[CAS]]&amp;", "&amp;Table237[[#This Row],[Descriptions]]</f>
        <v>Declarable at 0.1% - CAS No. 77536-66-4, Actinolite</v>
      </c>
    </row>
    <row r="67" spans="1:7" ht="28.5">
      <c r="A67" s="327" t="s">
        <v>2066</v>
      </c>
      <c r="B67" s="328" t="s">
        <v>3881</v>
      </c>
      <c r="C67" s="328" t="s">
        <v>3879</v>
      </c>
      <c r="D67" s="329">
        <v>1E-3</v>
      </c>
      <c r="F67" s="327" t="str">
        <f>"Declarable at "&amp;D67*100&amp;"% - CAS No. "&amp;Table237[[#This Row],[CAS]]&amp;", "&amp;Table237[[#This Row],[Descriptions]]</f>
        <v>Declarable at 0.1% - CAS No. 12172-73-5, Amosite</v>
      </c>
    </row>
    <row r="68" spans="1:7" ht="28.5">
      <c r="A68" s="327" t="s">
        <v>3129</v>
      </c>
      <c r="B68" s="328" t="s">
        <v>3882</v>
      </c>
      <c r="C68" s="328" t="s">
        <v>3879</v>
      </c>
      <c r="D68" s="329">
        <v>1E-3</v>
      </c>
      <c r="F68" s="327" t="str">
        <f>"Declarable at "&amp;D68*100&amp;"% - CAS No. "&amp;Table237[[#This Row],[CAS]]&amp;", "&amp;Table237[[#This Row],[Descriptions]]</f>
        <v>Declarable at 0.1% - CAS No. 77536-67-5, Anthophylite</v>
      </c>
    </row>
    <row r="69" spans="1:7" ht="28.5">
      <c r="A69" s="327" t="s">
        <v>2038</v>
      </c>
      <c r="B69" s="328" t="s">
        <v>3883</v>
      </c>
      <c r="C69" s="328" t="s">
        <v>3879</v>
      </c>
      <c r="D69" s="329">
        <v>1E-3</v>
      </c>
      <c r="F69" s="327" t="str">
        <f>"Declarable at "&amp;D69*100&amp;"% - CAS No. "&amp;Table237[[#This Row],[CAS]]&amp;", "&amp;Table237[[#This Row],[Descriptions]]</f>
        <v>Declarable at 0.1% - CAS No. 12001-29-5, Chrysotile</v>
      </c>
    </row>
    <row r="70" spans="1:7" ht="28.5">
      <c r="A70" s="327" t="s">
        <v>2037</v>
      </c>
      <c r="B70" s="328" t="s">
        <v>3884</v>
      </c>
      <c r="C70" s="328" t="s">
        <v>3879</v>
      </c>
      <c r="D70" s="329">
        <v>1E-3</v>
      </c>
      <c r="F70" s="327" t="str">
        <f>"Declarable at "&amp;D70*100&amp;"% - CAS No. "&amp;Table237[[#This Row],[CAS]]&amp;", "&amp;Table237[[#This Row],[Descriptions]]</f>
        <v>Declarable at 0.1% - CAS No. 12001-28-4, Crocidolite</v>
      </c>
    </row>
    <row r="71" spans="1:7" ht="28.5">
      <c r="A71" s="327" t="s">
        <v>3130</v>
      </c>
      <c r="B71" s="328" t="s">
        <v>3885</v>
      </c>
      <c r="C71" s="328" t="s">
        <v>3879</v>
      </c>
      <c r="D71" s="329">
        <v>1E-3</v>
      </c>
      <c r="F71" s="327" t="str">
        <f>"Declarable at "&amp;D71*100&amp;"% - CAS No. "&amp;Table237[[#This Row],[CAS]]&amp;", "&amp;Table237[[#This Row],[Descriptions]]</f>
        <v>Declarable at 0.1% - CAS No. 77536-68-6, Tremolite</v>
      </c>
    </row>
    <row r="72" spans="1:7">
      <c r="A72" s="327" t="s">
        <v>3770</v>
      </c>
      <c r="B72" s="328" t="s">
        <v>455</v>
      </c>
      <c r="C72" s="328" t="s">
        <v>455</v>
      </c>
      <c r="D72" s="329">
        <v>1E-3</v>
      </c>
      <c r="F72" s="327" t="str">
        <f>"Declarable at "&amp;D72*100&amp;"% - CAS No. "&amp;Table237[[#This Row],[CAS]]&amp;", "&amp;Table237[[#This Row],[Descriptions]]</f>
        <v>Declarable at 0.1% - CAS No. 71-43-2, Benzene</v>
      </c>
      <c r="G72" s="327" t="s">
        <v>3887</v>
      </c>
    </row>
    <row r="73" spans="1:7" ht="42.75">
      <c r="A73" s="327" t="s">
        <v>3771</v>
      </c>
      <c r="B73" s="328" t="s">
        <v>3886</v>
      </c>
      <c r="C73" s="328" t="s">
        <v>3886</v>
      </c>
      <c r="D73" s="329">
        <v>1E-3</v>
      </c>
      <c r="F73" s="327" t="str">
        <f>"Declarable at "&amp;D73*100&amp;"% - CAS No. "&amp;Table237[[#This Row],[CAS]]&amp;", "&amp;Table237[[#This Row],[Descriptions]]</f>
        <v xml:space="preserve">Declarable at 0.1% - CAS No. 80-05-7, Bisphenol A (BPA)
4,4'-isopropylidenediphenol
</v>
      </c>
    </row>
    <row r="74" spans="1:7">
      <c r="A74" s="327" t="s">
        <v>2043</v>
      </c>
      <c r="B74" s="328" t="s">
        <v>3892</v>
      </c>
      <c r="C74" s="328" t="s">
        <v>3891</v>
      </c>
      <c r="D74" s="329">
        <v>1E-4</v>
      </c>
      <c r="E74" s="327" t="s">
        <v>3893</v>
      </c>
      <c r="F74" s="327" t="str">
        <f>"Declarable at "&amp;D74*100&amp;"% - CAS No. "&amp;Table237[[#This Row],[CAS]]&amp;", "&amp;Table237[[#This Row],[Descriptions]]</f>
        <v>Declarable at 0.01% - CAS No. 12014-29-8, Antimony, compound with cadmium (2:3)</v>
      </c>
    </row>
    <row r="75" spans="1:7">
      <c r="A75" s="327" t="s">
        <v>2765</v>
      </c>
      <c r="B75" s="328" t="s">
        <v>3894</v>
      </c>
      <c r="C75" s="328" t="s">
        <v>3891</v>
      </c>
      <c r="D75" s="329">
        <v>1E-4</v>
      </c>
      <c r="E75" s="327" t="s">
        <v>3893</v>
      </c>
      <c r="F75" s="327" t="str">
        <f>"Declarable at "&amp;D75*100&amp;"% - CAS No. "&amp;Table237[[#This Row],[CAS]]&amp;", "&amp;Table237[[#This Row],[Descriptions]]</f>
        <v>Declarable at 0.01% - CAS No. 51222-60-7, Boric acid, cadmium salt</v>
      </c>
    </row>
    <row r="76" spans="1:7">
      <c r="A76" s="327" t="s">
        <v>2100</v>
      </c>
      <c r="B76" s="328" t="s">
        <v>3895</v>
      </c>
      <c r="C76" s="328" t="s">
        <v>3891</v>
      </c>
      <c r="D76" s="329">
        <v>1E-4</v>
      </c>
      <c r="E76" s="327" t="s">
        <v>3893</v>
      </c>
      <c r="F76" s="327" t="str">
        <f>"Declarable at "&amp;D76*100&amp;"% - CAS No. "&amp;Table237[[#This Row],[CAS]]&amp;", "&amp;Table237[[#This Row],[Descriptions]]</f>
        <v>Declarable at 0.01% - CAS No. 12656-57-4, C.I. Pigment Orange 20</v>
      </c>
    </row>
    <row r="77" spans="1:7">
      <c r="A77" s="327" t="s">
        <v>2249</v>
      </c>
      <c r="B77" s="328" t="s">
        <v>3896</v>
      </c>
      <c r="C77" s="328" t="s">
        <v>3891</v>
      </c>
      <c r="D77" s="329">
        <v>1E-4</v>
      </c>
      <c r="E77" s="327" t="s">
        <v>3893</v>
      </c>
      <c r="F77" s="327" t="str">
        <f>"Declarable at "&amp;D77*100&amp;"% - CAS No. "&amp;Table237[[#This Row],[CAS]]&amp;", "&amp;Table237[[#This Row],[Descriptions]]</f>
        <v>Declarable at 0.01% - CAS No. 14402-75-6, Cadmate(2-), tetrakis(cyano-C)-, dipotassium, (T-4)-</v>
      </c>
    </row>
    <row r="78" spans="1:7">
      <c r="A78" s="327" t="s">
        <v>3081</v>
      </c>
      <c r="B78" s="328" t="s">
        <v>487</v>
      </c>
      <c r="C78" s="328" t="s">
        <v>3891</v>
      </c>
      <c r="D78" s="329">
        <v>1E-4</v>
      </c>
      <c r="E78" s="327" t="s">
        <v>3893</v>
      </c>
      <c r="F78" s="327" t="str">
        <f>"Declarable at "&amp;D78*100&amp;"% - CAS No. "&amp;Table237[[#This Row],[CAS]]&amp;", "&amp;Table237[[#This Row],[Descriptions]]</f>
        <v>Declarable at 0.01% - CAS No. 7440-43-9, Cadmium</v>
      </c>
    </row>
    <row r="79" spans="1:7">
      <c r="A79" s="327" t="s">
        <v>2803</v>
      </c>
      <c r="B79" s="328" t="s">
        <v>3897</v>
      </c>
      <c r="C79" s="328" t="s">
        <v>3891</v>
      </c>
      <c r="D79" s="329">
        <v>1E-4</v>
      </c>
      <c r="E79" s="327" t="s">
        <v>3893</v>
      </c>
      <c r="F79" s="327" t="str">
        <f>"Declarable at "&amp;D79*100&amp;"% - CAS No. "&amp;Table237[[#This Row],[CAS]]&amp;", "&amp;Table237[[#This Row],[Descriptions]]</f>
        <v>Declarable at 0.01% - CAS No. 543-90-8, Cadmium acetate</v>
      </c>
    </row>
    <row r="80" spans="1:7">
      <c r="A80" s="327" t="s">
        <v>2297</v>
      </c>
      <c r="B80" s="328" t="s">
        <v>3898</v>
      </c>
      <c r="C80" s="328" t="s">
        <v>3891</v>
      </c>
      <c r="D80" s="329">
        <v>1E-4</v>
      </c>
      <c r="E80" s="327" t="s">
        <v>3893</v>
      </c>
      <c r="F80" s="327" t="str">
        <f>"Declarable at "&amp;D80*100&amp;"% - CAS No. "&amp;Table237[[#This Row],[CAS]]&amp;", "&amp;Table237[[#This Row],[Descriptions]]</f>
        <v>Declarable at 0.01% - CAS No. 15743-19-8, Cadmium acrylate</v>
      </c>
    </row>
    <row r="81" spans="1:6">
      <c r="A81" s="327" t="s">
        <v>2039</v>
      </c>
      <c r="B81" s="328" t="s">
        <v>3899</v>
      </c>
      <c r="C81" s="328" t="s">
        <v>3891</v>
      </c>
      <c r="D81" s="329">
        <v>1E-4</v>
      </c>
      <c r="E81" s="327" t="s">
        <v>3893</v>
      </c>
      <c r="F81" s="327" t="str">
        <f>"Declarable at "&amp;D81*100&amp;"% - CAS No. "&amp;Table237[[#This Row],[CAS]]&amp;", "&amp;Table237[[#This Row],[Descriptions]]</f>
        <v>Declarable at 0.01% - CAS No. 12006-15-4, Cadmium arsenide (Cd3As2)</v>
      </c>
    </row>
    <row r="82" spans="1:6">
      <c r="A82" s="327" t="s">
        <v>3158</v>
      </c>
      <c r="B82" s="328" t="s">
        <v>3900</v>
      </c>
      <c r="C82" s="328" t="s">
        <v>3891</v>
      </c>
      <c r="D82" s="329">
        <v>1E-4</v>
      </c>
      <c r="E82" s="327" t="s">
        <v>3893</v>
      </c>
      <c r="F82" s="327" t="str">
        <f>"Declarable at "&amp;D82*100&amp;"% - CAS No. "&amp;Table237[[#This Row],[CAS]]&amp;", "&amp;Table237[[#This Row],[Descriptions]]</f>
        <v>Declarable at 0.01% - CAS No. 7789-42-6, Cadmium bromide</v>
      </c>
    </row>
    <row r="83" spans="1:6">
      <c r="A83" s="327" t="s">
        <v>2193</v>
      </c>
      <c r="B83" s="328" t="s">
        <v>3901</v>
      </c>
      <c r="C83" s="328" t="s">
        <v>3891</v>
      </c>
      <c r="D83" s="329">
        <v>1E-4</v>
      </c>
      <c r="E83" s="327" t="s">
        <v>3893</v>
      </c>
      <c r="F83" s="327" t="str">
        <f>"Declarable at "&amp;D83*100&amp;"% - CAS No. "&amp;Table237[[#This Row],[CAS]]&amp;", "&amp;Table237[[#This Row],[Descriptions]]</f>
        <v>Declarable at 0.01% - CAS No. 13464-92-1, Cadmium bromide, tetrahydrate</v>
      </c>
    </row>
    <row r="84" spans="1:6">
      <c r="A84" s="327" t="s">
        <v>2769</v>
      </c>
      <c r="B84" s="328" t="s">
        <v>3902</v>
      </c>
      <c r="C84" s="328" t="s">
        <v>3891</v>
      </c>
      <c r="D84" s="329">
        <v>1E-4</v>
      </c>
      <c r="E84" s="327" t="s">
        <v>3893</v>
      </c>
      <c r="F84" s="327" t="str">
        <f>"Declarable at "&amp;D84*100&amp;"% - CAS No. "&amp;Table237[[#This Row],[CAS]]&amp;", "&amp;Table237[[#This Row],[Descriptions]]</f>
        <v>Declarable at 0.01% - CAS No. 513-78-0, Cadmium carbonate</v>
      </c>
    </row>
    <row r="85" spans="1:6">
      <c r="A85" s="327" t="s">
        <v>1934</v>
      </c>
      <c r="B85" s="328" t="s">
        <v>3903</v>
      </c>
      <c r="C85" s="328" t="s">
        <v>3891</v>
      </c>
      <c r="D85" s="329">
        <v>1E-4</v>
      </c>
      <c r="E85" s="327" t="s">
        <v>3893</v>
      </c>
      <c r="F85" s="327" t="str">
        <f>"Declarable at "&amp;D85*100&amp;"% - CAS No. "&amp;Table237[[#This Row],[CAS]]&amp;", "&amp;Table237[[#This Row],[Descriptions]]</f>
        <v>Declarable at 0.01% - CAS No. 10108-64-2, Cadmium chloride</v>
      </c>
    </row>
    <row r="86" spans="1:6">
      <c r="A86" s="327" t="s">
        <v>2067</v>
      </c>
      <c r="B86" s="328" t="s">
        <v>3904</v>
      </c>
      <c r="C86" s="328" t="s">
        <v>3891</v>
      </c>
      <c r="D86" s="329">
        <v>1E-4</v>
      </c>
      <c r="E86" s="327" t="s">
        <v>3893</v>
      </c>
      <c r="F86" s="327" t="str">
        <f>"Declarable at "&amp;D86*100&amp;"% - CAS No. "&amp;Table237[[#This Row],[CAS]]&amp;", "&amp;Table237[[#This Row],[Descriptions]]</f>
        <v>Declarable at 0.01% - CAS No. 12185-64-7, Cadmium chloride phosphate (Cd5Cl(PO4)3)</v>
      </c>
    </row>
    <row r="87" spans="1:6">
      <c r="A87" s="327" t="s">
        <v>1920</v>
      </c>
      <c r="B87" s="328" t="s">
        <v>3905</v>
      </c>
      <c r="C87" s="328" t="s">
        <v>3891</v>
      </c>
      <c r="D87" s="329">
        <v>1E-4</v>
      </c>
      <c r="E87" s="327" t="s">
        <v>3893</v>
      </c>
      <c r="F87" s="327" t="str">
        <f>"Declarable at "&amp;D87*100&amp;"% - CAS No. "&amp;Table237[[#This Row],[CAS]]&amp;", "&amp;Table237[[#This Row],[Descriptions]]</f>
        <v>Declarable at 0.01% - CAS No. 100402-53-7, Cadmium chloride phosphate (Cd5Cl(PO4)3), manganese-doped</v>
      </c>
    </row>
    <row r="88" spans="1:6">
      <c r="A88" s="327" t="s">
        <v>3160</v>
      </c>
      <c r="B88" s="328" t="s">
        <v>3906</v>
      </c>
      <c r="C88" s="328" t="s">
        <v>3891</v>
      </c>
      <c r="D88" s="329">
        <v>1E-4</v>
      </c>
      <c r="E88" s="327" t="s">
        <v>3893</v>
      </c>
      <c r="F88" s="327" t="str">
        <f>"Declarable at "&amp;D88*100&amp;"% - CAS No. "&amp;Table237[[#This Row],[CAS]]&amp;", "&amp;Table237[[#This Row],[Descriptions]]</f>
        <v>Declarable at 0.01% - CAS No. 7790-78-5, Cadmium chloride, hydrate (2:5)</v>
      </c>
    </row>
    <row r="89" spans="1:6">
      <c r="A89" s="327" t="s">
        <v>2245</v>
      </c>
      <c r="B89" s="328" t="s">
        <v>3907</v>
      </c>
      <c r="C89" s="328" t="s">
        <v>3891</v>
      </c>
      <c r="D89" s="329">
        <v>1E-4</v>
      </c>
      <c r="E89" s="327" t="s">
        <v>3893</v>
      </c>
      <c r="F89" s="327" t="str">
        <f>"Declarable at "&amp;D89*100&amp;"% - CAS No. "&amp;Table237[[#This Row],[CAS]]&amp;", "&amp;Table237[[#This Row],[Descriptions]]</f>
        <v>Declarable at 0.01% - CAS No. 14312-00-6, Cadmium chromate</v>
      </c>
    </row>
    <row r="90" spans="1:6">
      <c r="A90" s="327" t="s">
        <v>2800</v>
      </c>
      <c r="B90" s="328" t="s">
        <v>3908</v>
      </c>
      <c r="C90" s="328" t="s">
        <v>3891</v>
      </c>
      <c r="D90" s="329">
        <v>1E-4</v>
      </c>
      <c r="E90" s="327" t="s">
        <v>3893</v>
      </c>
      <c r="F90" s="327" t="str">
        <f>"Declarable at "&amp;D90*100&amp;"% - CAS No. "&amp;Table237[[#This Row],[CAS]]&amp;", "&amp;Table237[[#This Row],[Descriptions]]</f>
        <v>Declarable at 0.01% - CAS No. 542-83-6, Cadmium cyanide (Cd(CN)2)</v>
      </c>
    </row>
    <row r="91" spans="1:6">
      <c r="A91" s="327" t="s">
        <v>2272</v>
      </c>
      <c r="B91" s="328" t="s">
        <v>3909</v>
      </c>
      <c r="C91" s="328" t="s">
        <v>3891</v>
      </c>
      <c r="D91" s="329">
        <v>1E-4</v>
      </c>
      <c r="E91" s="327" t="s">
        <v>3893</v>
      </c>
      <c r="F91" s="327" t="str">
        <f>"Declarable at "&amp;D91*100&amp;"% - CAS No. "&amp;Table237[[#This Row],[CAS]]&amp;", "&amp;Table237[[#This Row],[Descriptions]]</f>
        <v>Declarable at 0.01% - CAS No. 14923-81-0, Cadmium diicosanoate</v>
      </c>
    </row>
    <row r="92" spans="1:6">
      <c r="A92" s="327" t="s">
        <v>3164</v>
      </c>
      <c r="B92" s="328" t="s">
        <v>3910</v>
      </c>
      <c r="C92" s="328" t="s">
        <v>3891</v>
      </c>
      <c r="D92" s="329">
        <v>1E-4</v>
      </c>
      <c r="E92" s="327" t="s">
        <v>3893</v>
      </c>
      <c r="F92" s="327" t="str">
        <f>"Declarable at "&amp;D92*100&amp;"% - CAS No. "&amp;Table237[[#This Row],[CAS]]&amp;", "&amp;Table237[[#This Row],[Descriptions]]</f>
        <v>Declarable at 0.01% - CAS No. 7790-83-2, Cadmium dinitrite</v>
      </c>
    </row>
    <row r="93" spans="1:6">
      <c r="A93" s="327" t="s">
        <v>2222</v>
      </c>
      <c r="B93" s="328" t="s">
        <v>3911</v>
      </c>
      <c r="C93" s="328" t="s">
        <v>3891</v>
      </c>
      <c r="D93" s="329">
        <v>1E-4</v>
      </c>
      <c r="E93" s="327" t="s">
        <v>3893</v>
      </c>
      <c r="F93" s="327" t="str">
        <f>"Declarable at "&amp;D93*100&amp;"% - CAS No. "&amp;Table237[[#This Row],[CAS]]&amp;", "&amp;Table237[[#This Row],[Descriptions]]</f>
        <v>Declarable at 0.01% - CAS No. 13832-25-2, Cadmium diricinoleate</v>
      </c>
    </row>
    <row r="94" spans="1:6">
      <c r="A94" s="327" t="s">
        <v>2253</v>
      </c>
      <c r="B94" s="328" t="s">
        <v>3912</v>
      </c>
      <c r="C94" s="328" t="s">
        <v>3891</v>
      </c>
      <c r="D94" s="329">
        <v>1E-4</v>
      </c>
      <c r="E94" s="327" t="s">
        <v>3893</v>
      </c>
      <c r="F94" s="327" t="str">
        <f>"Declarable at "&amp;D94*100&amp;"% - CAS No. "&amp;Table237[[#This Row],[CAS]]&amp;", "&amp;Table237[[#This Row],[Descriptions]]</f>
        <v>Declarable at 0.01% - CAS No. 14486-19-2, Cadmium fluoborate</v>
      </c>
    </row>
    <row r="95" spans="1:6">
      <c r="A95" s="327" t="s">
        <v>3161</v>
      </c>
      <c r="B95" s="328" t="s">
        <v>3913</v>
      </c>
      <c r="C95" s="328" t="s">
        <v>3891</v>
      </c>
      <c r="D95" s="329">
        <v>1E-4</v>
      </c>
      <c r="E95" s="327" t="s">
        <v>3893</v>
      </c>
      <c r="F95" s="327" t="str">
        <f>"Declarable at "&amp;D95*100&amp;"% - CAS No. "&amp;Table237[[#This Row],[CAS]]&amp;", "&amp;Table237[[#This Row],[Descriptions]]</f>
        <v>Declarable at 0.01% - CAS No. 7790-79-6, Cadmium fluoride (CdF2)</v>
      </c>
    </row>
    <row r="96" spans="1:6">
      <c r="A96" s="327" t="s">
        <v>2333</v>
      </c>
      <c r="B96" s="328" t="s">
        <v>3914</v>
      </c>
      <c r="C96" s="328" t="s">
        <v>3891</v>
      </c>
      <c r="D96" s="329">
        <v>1E-4</v>
      </c>
      <c r="E96" s="327" t="s">
        <v>3893</v>
      </c>
      <c r="F96" s="327" t="str">
        <f>"Declarable at "&amp;D96*100&amp;"% - CAS No. "&amp;Table237[[#This Row],[CAS]]&amp;", "&amp;Table237[[#This Row],[Descriptions]]</f>
        <v>Declarable at 0.01% - CAS No. 17010-21-8, Cadmium hexafluorosilicate(2-)</v>
      </c>
    </row>
    <row r="97" spans="1:6">
      <c r="A97" s="327" t="s">
        <v>2233</v>
      </c>
      <c r="B97" s="328" t="s">
        <v>3915</v>
      </c>
      <c r="C97" s="328" t="s">
        <v>3891</v>
      </c>
      <c r="D97" s="329">
        <v>1E-4</v>
      </c>
      <c r="E97" s="327" t="s">
        <v>3893</v>
      </c>
      <c r="F97" s="327" t="str">
        <f>"Declarable at "&amp;D97*100&amp;"% - CAS No. "&amp;Table237[[#This Row],[CAS]]&amp;", "&amp;Table237[[#This Row],[Descriptions]]</f>
        <v>Declarable at 0.01% - CAS No. 14067-62-0, Cadmium hydrogen phosphate</v>
      </c>
    </row>
    <row r="98" spans="1:6">
      <c r="A98" s="327" t="s">
        <v>2406</v>
      </c>
      <c r="B98" s="328" t="s">
        <v>3916</v>
      </c>
      <c r="C98" s="328" t="s">
        <v>3891</v>
      </c>
      <c r="D98" s="329">
        <v>1E-4</v>
      </c>
      <c r="E98" s="327" t="s">
        <v>3893</v>
      </c>
      <c r="F98" s="327" t="str">
        <f>"Declarable at "&amp;D98*100&amp;"% - CAS No. "&amp;Table237[[#This Row],[CAS]]&amp;", "&amp;Table237[[#This Row],[Descriptions]]</f>
        <v>Declarable at 0.01% - CAS No. 21041-95-2, Cadmium hydroxide (Cd(OH)2)</v>
      </c>
    </row>
    <row r="99" spans="1:6">
      <c r="A99" s="327" t="s">
        <v>3163</v>
      </c>
      <c r="B99" s="328" t="s">
        <v>3917</v>
      </c>
      <c r="C99" s="328" t="s">
        <v>3891</v>
      </c>
      <c r="D99" s="329">
        <v>1E-4</v>
      </c>
      <c r="E99" s="327" t="s">
        <v>3893</v>
      </c>
      <c r="F99" s="327" t="str">
        <f>"Declarable at "&amp;D99*100&amp;"% - CAS No. "&amp;Table237[[#This Row],[CAS]]&amp;", "&amp;Table237[[#This Row],[Descriptions]]</f>
        <v>Declarable at 0.01% - CAS No. 7790-81-0, Cadmium iodate</v>
      </c>
    </row>
    <row r="100" spans="1:6">
      <c r="A100" s="327" t="s">
        <v>3162</v>
      </c>
      <c r="B100" s="328" t="s">
        <v>3918</v>
      </c>
      <c r="C100" s="328" t="s">
        <v>3891</v>
      </c>
      <c r="D100" s="329">
        <v>1E-4</v>
      </c>
      <c r="E100" s="327" t="s">
        <v>3893</v>
      </c>
      <c r="F100" s="327" t="str">
        <f>"Declarable at "&amp;D100*100&amp;"% - CAS No. "&amp;Table237[[#This Row],[CAS]]&amp;", "&amp;Table237[[#This Row],[Descriptions]]</f>
        <v>Declarable at 0.01% - CAS No. 7790-80-9, Cadmium iodide</v>
      </c>
    </row>
    <row r="101" spans="1:6">
      <c r="A101" s="327" t="s">
        <v>2526</v>
      </c>
      <c r="B101" s="328" t="s">
        <v>3919</v>
      </c>
      <c r="C101" s="328" t="s">
        <v>3891</v>
      </c>
      <c r="D101" s="329">
        <v>1E-4</v>
      </c>
      <c r="E101" s="327" t="s">
        <v>3893</v>
      </c>
      <c r="F101" s="327" t="str">
        <f>"Declarable at "&amp;D101*100&amp;"% - CAS No. "&amp;Table237[[#This Row],[CAS]]&amp;", "&amp;Table237[[#This Row],[Descriptions]]</f>
        <v>Declarable at 0.01% - CAS No. 29870-72-2, Cadmium mercury telluride ((Cd,Hg)Te)</v>
      </c>
    </row>
    <row r="102" spans="1:6">
      <c r="A102" s="327" t="s">
        <v>2229</v>
      </c>
      <c r="B102" s="328" t="s">
        <v>3920</v>
      </c>
      <c r="C102" s="328" t="s">
        <v>3891</v>
      </c>
      <c r="D102" s="329">
        <v>1E-4</v>
      </c>
      <c r="E102" s="327" t="s">
        <v>3893</v>
      </c>
      <c r="F102" s="327" t="str">
        <f>"Declarable at "&amp;D102*100&amp;"% - CAS No. "&amp;Table237[[#This Row],[CAS]]&amp;", "&amp;Table237[[#This Row],[Descriptions]]</f>
        <v>Declarable at 0.01% - CAS No. 13972-68-4, Cadmium molybdenum oxide (CdMoO4)</v>
      </c>
    </row>
    <row r="103" spans="1:6">
      <c r="A103" s="327" t="s">
        <v>2068</v>
      </c>
      <c r="B103" s="328" t="s">
        <v>3921</v>
      </c>
      <c r="C103" s="328" t="s">
        <v>3891</v>
      </c>
      <c r="D103" s="329">
        <v>1E-4</v>
      </c>
      <c r="E103" s="327" t="s">
        <v>3893</v>
      </c>
      <c r="F103" s="327" t="str">
        <f>"Declarable at "&amp;D103*100&amp;"% - CAS No. "&amp;Table237[[#This Row],[CAS]]&amp;", "&amp;Table237[[#This Row],[Descriptions]]</f>
        <v>Declarable at 0.01% - CAS No. 12187-14-3, Cadmium niobium oxide (Cd2Nb2O7)</v>
      </c>
    </row>
    <row r="104" spans="1:6">
      <c r="A104" s="327" t="s">
        <v>1914</v>
      </c>
      <c r="B104" s="328" t="s">
        <v>3922</v>
      </c>
      <c r="C104" s="328" t="s">
        <v>3891</v>
      </c>
      <c r="D104" s="329">
        <v>1E-4</v>
      </c>
      <c r="E104" s="327" t="s">
        <v>3893</v>
      </c>
      <c r="F104" s="327" t="str">
        <f>"Declarable at "&amp;D104*100&amp;"% - CAS No. "&amp;Table237[[#This Row],[CAS]]&amp;", "&amp;Table237[[#This Row],[Descriptions]]</f>
        <v>Declarable at 0.01% - CAS No. 10022-68-1, Cadmium nitrate</v>
      </c>
    </row>
    <row r="105" spans="1:6">
      <c r="A105" s="327" t="s">
        <v>1959</v>
      </c>
      <c r="B105" s="328" t="s">
        <v>3922</v>
      </c>
      <c r="C105" s="328" t="s">
        <v>3891</v>
      </c>
      <c r="D105" s="329">
        <v>1E-4</v>
      </c>
      <c r="E105" s="327" t="s">
        <v>3893</v>
      </c>
      <c r="F105" s="327" t="str">
        <f>"Declarable at "&amp;D105*100&amp;"% - CAS No. "&amp;Table237[[#This Row],[CAS]]&amp;", "&amp;Table237[[#This Row],[Descriptions]]</f>
        <v>Declarable at 0.01% - CAS No. 10325-94-7, Cadmium nitrate</v>
      </c>
    </row>
    <row r="106" spans="1:6">
      <c r="A106" s="327" t="s">
        <v>2117</v>
      </c>
      <c r="B106" s="328" t="s">
        <v>3923</v>
      </c>
      <c r="C106" s="328" t="s">
        <v>3891</v>
      </c>
      <c r="D106" s="329">
        <v>1E-4</v>
      </c>
      <c r="E106" s="327" t="s">
        <v>3893</v>
      </c>
      <c r="F106" s="327" t="str">
        <f>"Declarable at "&amp;D106*100&amp;"% - CAS No. "&amp;Table237[[#This Row],[CAS]]&amp;", "&amp;Table237[[#This Row],[Descriptions]]</f>
        <v>Declarable at 0.01% - CAS No. 1306-19-0, Cadmium oxide</v>
      </c>
    </row>
    <row r="107" spans="1:6" ht="28.5">
      <c r="A107" s="327" t="s">
        <v>1938</v>
      </c>
      <c r="B107" s="328" t="s">
        <v>3924</v>
      </c>
      <c r="C107" s="328" t="s">
        <v>3891</v>
      </c>
      <c r="D107" s="329">
        <v>1E-4</v>
      </c>
      <c r="E107" s="327" t="s">
        <v>3893</v>
      </c>
      <c r="F107" s="327" t="str">
        <f>"Declarable at "&amp;D107*100&amp;"% - CAS No. "&amp;Table237[[#This Row],[CAS]]&amp;", "&amp;Table237[[#This Row],[Descriptions]]</f>
        <v>Declarable at 0.01% - CAS No. 101356-99-4, Cadmium oxide (CdO), solid solution with calcium oxide and titanium oxide (TiO2), praseodymium-doped</v>
      </c>
    </row>
    <row r="108" spans="1:6">
      <c r="A108" s="327" t="s">
        <v>1949</v>
      </c>
      <c r="B108" s="328" t="s">
        <v>3925</v>
      </c>
      <c r="C108" s="328" t="s">
        <v>3891</v>
      </c>
      <c r="D108" s="329">
        <v>1E-4</v>
      </c>
      <c r="E108" s="327" t="s">
        <v>3893</v>
      </c>
      <c r="F108" s="327" t="str">
        <f>"Declarable at "&amp;D108*100&amp;"% - CAS No. "&amp;Table237[[#This Row],[CAS]]&amp;", "&amp;Table237[[#This Row],[Descriptions]]</f>
        <v>Declarable at 0.01% - CAS No. 102110-30-5, Cadmium oxide (CdO), solid solution with magnesium oxide, tungsten oxide (WO3) and zinc oxide</v>
      </c>
    </row>
    <row r="109" spans="1:6">
      <c r="A109" s="327" t="s">
        <v>2063</v>
      </c>
      <c r="B109" s="328" t="s">
        <v>3926</v>
      </c>
      <c r="C109" s="328" t="s">
        <v>3891</v>
      </c>
      <c r="D109" s="329">
        <v>1E-4</v>
      </c>
      <c r="E109" s="327" t="s">
        <v>3893</v>
      </c>
      <c r="F109" s="327" t="str">
        <f>"Declarable at "&amp;D109*100&amp;"% - CAS No. "&amp;Table237[[#This Row],[CAS]]&amp;", "&amp;Table237[[#This Row],[Descriptions]]</f>
        <v>Declarable at 0.01% - CAS No. 12139-22-9, Cadmium peroxide (Cd(O2))</v>
      </c>
    </row>
    <row r="110" spans="1:6">
      <c r="A110" s="327" t="s">
        <v>2042</v>
      </c>
      <c r="B110" s="328" t="s">
        <v>3927</v>
      </c>
      <c r="C110" s="328" t="s">
        <v>3891</v>
      </c>
      <c r="D110" s="329">
        <v>1E-4</v>
      </c>
      <c r="E110" s="327" t="s">
        <v>3893</v>
      </c>
      <c r="F110" s="327" t="str">
        <f>"Declarable at "&amp;D110*100&amp;"% - CAS No. "&amp;Table237[[#This Row],[CAS]]&amp;", "&amp;Table237[[#This Row],[Descriptions]]</f>
        <v>Declarable at 0.01% - CAS No. 12014-28-7, Cadmium phosphide (Cd3P2)</v>
      </c>
    </row>
    <row r="111" spans="1:6">
      <c r="A111" s="327" t="s">
        <v>2330</v>
      </c>
      <c r="B111" s="328" t="s">
        <v>3928</v>
      </c>
      <c r="C111" s="328" t="s">
        <v>3891</v>
      </c>
      <c r="D111" s="329">
        <v>1E-4</v>
      </c>
      <c r="E111" s="327" t="s">
        <v>3893</v>
      </c>
      <c r="F111" s="327" t="str">
        <f>"Declarable at "&amp;D111*100&amp;"% - CAS No. "&amp;Table237[[#This Row],[CAS]]&amp;", "&amp;Table237[[#This Row],[Descriptions]]</f>
        <v>Declarable at 0.01% - CAS No. 16986-83-7, Cadmium propionate</v>
      </c>
    </row>
    <row r="112" spans="1:6">
      <c r="A112" s="327" t="s">
        <v>2119</v>
      </c>
      <c r="B112" s="328" t="s">
        <v>3929</v>
      </c>
      <c r="C112" s="328" t="s">
        <v>3891</v>
      </c>
      <c r="D112" s="329">
        <v>1E-4</v>
      </c>
      <c r="E112" s="327" t="s">
        <v>3893</v>
      </c>
      <c r="F112" s="327" t="str">
        <f>"Declarable at "&amp;D112*100&amp;"% - CAS No. "&amp;Table237[[#This Row],[CAS]]&amp;", "&amp;Table237[[#This Row],[Descriptions]]</f>
        <v>Declarable at 0.01% - CAS No. 1306-24-7, Cadmium selenide (CdSe)</v>
      </c>
    </row>
    <row r="113" spans="1:6" ht="28.5">
      <c r="A113" s="327" t="s">
        <v>1939</v>
      </c>
      <c r="B113" s="328" t="s">
        <v>3930</v>
      </c>
      <c r="C113" s="328" t="s">
        <v>3891</v>
      </c>
      <c r="D113" s="329">
        <v>1E-4</v>
      </c>
      <c r="E113" s="327" t="s">
        <v>3893</v>
      </c>
      <c r="F113" s="327" t="str">
        <f>"Declarable at "&amp;D113*100&amp;"% - CAS No. "&amp;Table237[[#This Row],[CAS]]&amp;", "&amp;Table237[[#This Row],[Descriptions]]</f>
        <v>Declarable at 0.01% - CAS No. 101357-00-0, Cadmium selenide (CdSe), solid solution with cadmium sulfide, zinc selenide and zinc sulfide, aluminum and copper-doped</v>
      </c>
    </row>
    <row r="114" spans="1:6" ht="28.5">
      <c r="A114" s="327" t="s">
        <v>1940</v>
      </c>
      <c r="B114" s="328" t="s">
        <v>3931</v>
      </c>
      <c r="C114" s="328" t="s">
        <v>3891</v>
      </c>
      <c r="D114" s="329">
        <v>1E-4</v>
      </c>
      <c r="E114" s="327" t="s">
        <v>3893</v>
      </c>
      <c r="F114" s="327" t="str">
        <f>"Declarable at "&amp;D114*100&amp;"% - CAS No. "&amp;Table237[[#This Row],[CAS]]&amp;", "&amp;Table237[[#This Row],[Descriptions]]</f>
        <v>Declarable at 0.01% - CAS No. 101357-01-1, Cadmium selenide (CdSe), solid solution with cadmium sulfide, zinc selenide and zinc sulfide, copper and manganese-doped</v>
      </c>
    </row>
    <row r="115" spans="1:6" ht="28.5">
      <c r="A115" s="327" t="s">
        <v>1941</v>
      </c>
      <c r="B115" s="328" t="s">
        <v>3932</v>
      </c>
      <c r="C115" s="328" t="s">
        <v>3891</v>
      </c>
      <c r="D115" s="329">
        <v>1E-4</v>
      </c>
      <c r="E115" s="327" t="s">
        <v>3893</v>
      </c>
      <c r="F115" s="327" t="str">
        <f>"Declarable at "&amp;D115*100&amp;"% - CAS No. "&amp;Table237[[#This Row],[CAS]]&amp;", "&amp;Table237[[#This Row],[Descriptions]]</f>
        <v>Declarable at 0.01% - CAS No. 101357-02-2, Cadmium selenide (CdSe), solid solution with cadmium sulfide, zinc selenide and zinc sulfide, europium-doped</v>
      </c>
    </row>
    <row r="116" spans="1:6" ht="28.5">
      <c r="A116" s="327" t="s">
        <v>1942</v>
      </c>
      <c r="B116" s="328" t="s">
        <v>3933</v>
      </c>
      <c r="C116" s="328" t="s">
        <v>3891</v>
      </c>
      <c r="D116" s="329">
        <v>1E-4</v>
      </c>
      <c r="E116" s="327" t="s">
        <v>3893</v>
      </c>
      <c r="F116" s="327" t="str">
        <f>"Declarable at "&amp;D116*100&amp;"% - CAS No. "&amp;Table237[[#This Row],[CAS]]&amp;", "&amp;Table237[[#This Row],[Descriptions]]</f>
        <v>Declarable at 0.01% - CAS No. 101357-03-3, Cadmium selenide (CdSe), solid solution with cadmium sulfide, zinc selenide and zinc sulfide, gold and manganese-doped</v>
      </c>
    </row>
    <row r="117" spans="1:6" ht="28.5">
      <c r="A117" s="327" t="s">
        <v>1943</v>
      </c>
      <c r="B117" s="328" t="s">
        <v>3934</v>
      </c>
      <c r="C117" s="328" t="s">
        <v>3891</v>
      </c>
      <c r="D117" s="329">
        <v>1E-4</v>
      </c>
      <c r="E117" s="327" t="s">
        <v>3893</v>
      </c>
      <c r="F117" s="327" t="str">
        <f>"Declarable at "&amp;D117*100&amp;"% - CAS No. "&amp;Table237[[#This Row],[CAS]]&amp;", "&amp;Table237[[#This Row],[Descriptions]]</f>
        <v>Declarable at 0.01% - CAS No. 101357-04-4, Cadmium selenide (CdSe), solid solution with cadmium sulfide, zinc selenide and zinc sulfide, manganese and silver-doped</v>
      </c>
    </row>
    <row r="118" spans="1:6">
      <c r="A118" s="327" t="s">
        <v>2098</v>
      </c>
      <c r="B118" s="328" t="s">
        <v>3935</v>
      </c>
      <c r="C118" s="328" t="s">
        <v>3891</v>
      </c>
      <c r="D118" s="329">
        <v>1E-4</v>
      </c>
      <c r="E118" s="327" t="s">
        <v>3893</v>
      </c>
      <c r="F118" s="327" t="str">
        <f>"Declarable at "&amp;D118*100&amp;"% - CAS No. "&amp;Table237[[#This Row],[CAS]]&amp;", "&amp;Table237[[#This Row],[Descriptions]]</f>
        <v>Declarable at 0.01% - CAS No. 12626-36-7, Cadmium selenide sulfide (Cd(Se,S))</v>
      </c>
    </row>
    <row r="119" spans="1:6">
      <c r="A119" s="327" t="s">
        <v>2072</v>
      </c>
      <c r="B119" s="328" t="s">
        <v>3936</v>
      </c>
      <c r="C119" s="328" t="s">
        <v>3891</v>
      </c>
      <c r="D119" s="329">
        <v>1E-4</v>
      </c>
      <c r="E119" s="327" t="s">
        <v>3893</v>
      </c>
      <c r="F119" s="327" t="str">
        <f>"Declarable at "&amp;D119*100&amp;"% - CAS No. "&amp;Table237[[#This Row],[CAS]]&amp;", "&amp;Table237[[#This Row],[Descriptions]]</f>
        <v>Declarable at 0.01% - CAS No. 12214-12-9, Cadmium selenide sulfide (Cd2SeS)</v>
      </c>
    </row>
    <row r="120" spans="1:6">
      <c r="A120" s="327" t="s">
        <v>3045</v>
      </c>
      <c r="B120" s="328" t="s">
        <v>3937</v>
      </c>
      <c r="C120" s="328" t="s">
        <v>3891</v>
      </c>
      <c r="D120" s="329">
        <v>1E-4</v>
      </c>
      <c r="E120" s="327" t="s">
        <v>3893</v>
      </c>
      <c r="F120" s="327" t="str">
        <f>"Declarable at "&amp;D120*100&amp;"% - CAS No. "&amp;Table237[[#This Row],[CAS]]&amp;", "&amp;Table237[[#This Row],[Descriptions]]</f>
        <v>Declarable at 0.01% - CAS No. 71243-75-9, Cadmium selenide sulfide (CdSe0.53S0.47)</v>
      </c>
    </row>
    <row r="121" spans="1:6">
      <c r="A121" s="327" t="s">
        <v>2071</v>
      </c>
      <c r="B121" s="328" t="s">
        <v>3938</v>
      </c>
      <c r="C121" s="328" t="s">
        <v>3891</v>
      </c>
      <c r="D121" s="329">
        <v>1E-4</v>
      </c>
      <c r="E121" s="327" t="s">
        <v>3893</v>
      </c>
      <c r="F121" s="327" t="str">
        <f>"Declarable at "&amp;D121*100&amp;"% - CAS No. "&amp;Table237[[#This Row],[CAS]]&amp;", "&amp;Table237[[#This Row],[Descriptions]]</f>
        <v>Declarable at 0.01% - CAS No. 12213-70-6, Cadmium selenide sulfide, (Cd2SeS)</v>
      </c>
    </row>
    <row r="122" spans="1:6">
      <c r="A122" s="327" t="s">
        <v>2001</v>
      </c>
      <c r="B122" s="328" t="s">
        <v>3939</v>
      </c>
      <c r="C122" s="328" t="s">
        <v>3891</v>
      </c>
      <c r="D122" s="329">
        <v>1E-4</v>
      </c>
      <c r="E122" s="327" t="s">
        <v>3893</v>
      </c>
      <c r="F122" s="327" t="str">
        <f>"Declarable at "&amp;D122*100&amp;"% - CAS No. "&amp;Table237[[#This Row],[CAS]]&amp;", "&amp;Table237[[#This Row],[Descriptions]]</f>
        <v>Declarable at 0.01% - CAS No. 11112-63-3, Cadmium selenide sulphide</v>
      </c>
    </row>
    <row r="123" spans="1:6">
      <c r="A123" s="327" t="s">
        <v>2416</v>
      </c>
      <c r="B123" s="328" t="s">
        <v>3940</v>
      </c>
      <c r="C123" s="328" t="s">
        <v>3891</v>
      </c>
      <c r="D123" s="329">
        <v>1E-4</v>
      </c>
      <c r="E123" s="327" t="s">
        <v>3893</v>
      </c>
      <c r="F123" s="327" t="str">
        <f>"Declarable at "&amp;D123*100&amp;"% - CAS No. "&amp;Table237[[#This Row],[CAS]]&amp;", "&amp;Table237[[#This Row],[Descriptions]]</f>
        <v>Declarable at 0.01% - CAS No. 2223-93-0, Cadmium stearate</v>
      </c>
    </row>
    <row r="124" spans="1:6">
      <c r="A124" s="327" t="s">
        <v>2235</v>
      </c>
      <c r="B124" s="328" t="s">
        <v>3941</v>
      </c>
      <c r="C124" s="328" t="s">
        <v>3891</v>
      </c>
      <c r="D124" s="329">
        <v>1E-4</v>
      </c>
      <c r="E124" s="327" t="s">
        <v>3893</v>
      </c>
      <c r="F124" s="327" t="str">
        <f>"Declarable at "&amp;D124*100&amp;"% - CAS No. "&amp;Table237[[#This Row],[CAS]]&amp;", "&amp;Table237[[#This Row],[Descriptions]]</f>
        <v>Declarable at 0.01% - CAS No. 141-00-4, Cadmium succinate</v>
      </c>
    </row>
    <row r="125" spans="1:6">
      <c r="A125" s="327" t="s">
        <v>1936</v>
      </c>
      <c r="B125" s="328" t="s">
        <v>3942</v>
      </c>
      <c r="C125" s="328" t="s">
        <v>3891</v>
      </c>
      <c r="D125" s="329">
        <v>1E-4</v>
      </c>
      <c r="E125" s="327" t="s">
        <v>3893</v>
      </c>
      <c r="F125" s="327" t="str">
        <f>"Declarable at "&amp;D125*100&amp;"% - CAS No. "&amp;Table237[[#This Row],[CAS]]&amp;", "&amp;Table237[[#This Row],[Descriptions]]</f>
        <v>Declarable at 0.01% - CAS No. 10124-36-4, Cadmium sulfate</v>
      </c>
    </row>
    <row r="126" spans="1:6">
      <c r="A126" s="327" t="s">
        <v>3165</v>
      </c>
      <c r="B126" s="328" t="s">
        <v>3943</v>
      </c>
      <c r="C126" s="328" t="s">
        <v>3891</v>
      </c>
      <c r="D126" s="329">
        <v>1E-4</v>
      </c>
      <c r="E126" s="327" t="s">
        <v>3893</v>
      </c>
      <c r="F126" s="327" t="str">
        <f>"Declarable at "&amp;D126*100&amp;"% - CAS No. "&amp;Table237[[#This Row],[CAS]]&amp;", "&amp;Table237[[#This Row],[Descriptions]]</f>
        <v>Declarable at 0.01% - CAS No. 7790-84-3, Cadmium sulfate, hydrate</v>
      </c>
    </row>
    <row r="127" spans="1:6">
      <c r="A127" s="327" t="s">
        <v>2118</v>
      </c>
      <c r="B127" s="328" t="s">
        <v>3944</v>
      </c>
      <c r="C127" s="328" t="s">
        <v>3891</v>
      </c>
      <c r="D127" s="329">
        <v>1E-4</v>
      </c>
      <c r="E127" s="327" t="s">
        <v>3893</v>
      </c>
      <c r="F127" s="327" t="str">
        <f>"Declarable at "&amp;D127*100&amp;"% - CAS No. "&amp;Table237[[#This Row],[CAS]]&amp;", "&amp;Table237[[#This Row],[Descriptions]]</f>
        <v>Declarable at 0.01% - CAS No. 1306-23-6, Cadmium sulfide</v>
      </c>
    </row>
    <row r="128" spans="1:6">
      <c r="A128" s="327" t="s">
        <v>2200</v>
      </c>
      <c r="B128" s="328" t="s">
        <v>3945</v>
      </c>
      <c r="C128" s="328" t="s">
        <v>3891</v>
      </c>
      <c r="D128" s="329">
        <v>1E-4</v>
      </c>
      <c r="E128" s="327" t="s">
        <v>3893</v>
      </c>
      <c r="F128" s="327" t="str">
        <f>"Declarable at "&amp;D128*100&amp;"% - CAS No. "&amp;Table237[[#This Row],[CAS]]&amp;", "&amp;Table237[[#This Row],[Descriptions]]</f>
        <v>Declarable at 0.01% - CAS No. 13477-23-1, Cadmium sulphite</v>
      </c>
    </row>
    <row r="129" spans="1:6">
      <c r="A129" s="327" t="s">
        <v>2078</v>
      </c>
      <c r="B129" s="328" t="s">
        <v>3946</v>
      </c>
      <c r="C129" s="328" t="s">
        <v>3891</v>
      </c>
      <c r="D129" s="329">
        <v>1E-4</v>
      </c>
      <c r="E129" s="327" t="s">
        <v>3893</v>
      </c>
      <c r="F129" s="327" t="str">
        <f>"Declarable at "&amp;D129*100&amp;"% - CAS No. "&amp;Table237[[#This Row],[CAS]]&amp;", "&amp;Table237[[#This Row],[Descriptions]]</f>
        <v>Declarable at 0.01% - CAS No. 12292-07-8, Cadmium tantalum oxide (CdTa2O6)</v>
      </c>
    </row>
    <row r="130" spans="1:6">
      <c r="A130" s="327" t="s">
        <v>2120</v>
      </c>
      <c r="B130" s="328" t="s">
        <v>3947</v>
      </c>
      <c r="C130" s="328" t="s">
        <v>3891</v>
      </c>
      <c r="D130" s="329">
        <v>1E-4</v>
      </c>
      <c r="E130" s="327" t="s">
        <v>3893</v>
      </c>
      <c r="F130" s="327" t="str">
        <f>"Declarable at "&amp;D130*100&amp;"% - CAS No. "&amp;Table237[[#This Row],[CAS]]&amp;", "&amp;Table237[[#This Row],[Descriptions]]</f>
        <v>Declarable at 0.01% - CAS No. 1306-25-8, Cadmium telluride (CdTe)</v>
      </c>
    </row>
    <row r="131" spans="1:6">
      <c r="A131" s="327" t="s">
        <v>2041</v>
      </c>
      <c r="B131" s="328" t="s">
        <v>3948</v>
      </c>
      <c r="C131" s="328" t="s">
        <v>3891</v>
      </c>
      <c r="D131" s="329">
        <v>1E-4</v>
      </c>
      <c r="E131" s="327" t="s">
        <v>3893</v>
      </c>
      <c r="F131" s="327" t="str">
        <f>"Declarable at "&amp;D131*100&amp;"% - CAS No. "&amp;Table237[[#This Row],[CAS]]&amp;", "&amp;Table237[[#This Row],[Descriptions]]</f>
        <v>Declarable at 0.01% - CAS No. 12014-14-1, Cadmium titanium oxide (CdTiO3)</v>
      </c>
    </row>
    <row r="132" spans="1:6">
      <c r="A132" s="327" t="s">
        <v>3166</v>
      </c>
      <c r="B132" s="328" t="s">
        <v>3949</v>
      </c>
      <c r="C132" s="328" t="s">
        <v>3891</v>
      </c>
      <c r="D132" s="329">
        <v>1E-4</v>
      </c>
      <c r="E132" s="327" t="s">
        <v>3893</v>
      </c>
      <c r="F132" s="327" t="str">
        <f>"Declarable at "&amp;D132*100&amp;"% - CAS No. "&amp;Table237[[#This Row],[CAS]]&amp;", "&amp;Table237[[#This Row],[Descriptions]]</f>
        <v>Declarable at 0.01% - CAS No. 7790-85-4, Cadmium tungsten oxide (CdWO4)</v>
      </c>
    </row>
    <row r="133" spans="1:6">
      <c r="A133" s="327" t="s">
        <v>2316</v>
      </c>
      <c r="B133" s="328" t="s">
        <v>3950</v>
      </c>
      <c r="C133" s="328" t="s">
        <v>3891</v>
      </c>
      <c r="D133" s="329">
        <v>1E-4</v>
      </c>
      <c r="E133" s="327" t="s">
        <v>3893</v>
      </c>
      <c r="F133" s="327" t="str">
        <f>"Declarable at "&amp;D133*100&amp;"% - CAS No. "&amp;Table237[[#This Row],[CAS]]&amp;", "&amp;Table237[[#This Row],[Descriptions]]</f>
        <v>Declarable at 0.01% - CAS No. 16056-72-7, Cadmium vanadium oxide (CdV2O6)</v>
      </c>
    </row>
    <row r="134" spans="1:6">
      <c r="A134" s="327" t="s">
        <v>2007</v>
      </c>
      <c r="B134" s="328" t="s">
        <v>3951</v>
      </c>
      <c r="C134" s="328" t="s">
        <v>3891</v>
      </c>
      <c r="D134" s="329">
        <v>1E-4</v>
      </c>
      <c r="E134" s="327" t="s">
        <v>3893</v>
      </c>
      <c r="F134" s="327" t="str">
        <f>"Declarable at "&amp;D134*100&amp;"% - CAS No. "&amp;Table237[[#This Row],[CAS]]&amp;", "&amp;Table237[[#This Row],[Descriptions]]</f>
        <v>Declarable at 0.01% - CAS No. 11129-14-9, Cadmium zinc sulfide</v>
      </c>
    </row>
    <row r="135" spans="1:6">
      <c r="A135" s="327" t="s">
        <v>2089</v>
      </c>
      <c r="B135" s="328" t="s">
        <v>3952</v>
      </c>
      <c r="C135" s="328" t="s">
        <v>3891</v>
      </c>
      <c r="D135" s="329">
        <v>1E-4</v>
      </c>
      <c r="E135" s="327" t="s">
        <v>3893</v>
      </c>
      <c r="F135" s="327" t="str">
        <f>"Declarable at "&amp;D135*100&amp;"% - CAS No. "&amp;Table237[[#This Row],[CAS]]&amp;", "&amp;Table237[[#This Row],[Descriptions]]</f>
        <v>Declarable at 0.01% - CAS No. 12442-27-2, Cadmium zinc sulfide ((Cd,Zn)S)</v>
      </c>
    </row>
    <row r="136" spans="1:6">
      <c r="A136" s="327" t="s">
        <v>2064</v>
      </c>
      <c r="B136" s="328" t="s">
        <v>3953</v>
      </c>
      <c r="C136" s="328" t="s">
        <v>3891</v>
      </c>
      <c r="D136" s="329">
        <v>1E-4</v>
      </c>
      <c r="E136" s="327" t="s">
        <v>3893</v>
      </c>
      <c r="F136" s="327" t="str">
        <f>"Declarable at "&amp;D136*100&amp;"% - CAS No. "&amp;Table237[[#This Row],[CAS]]&amp;", "&amp;Table237[[#This Row],[Descriptions]]</f>
        <v>Declarable at 0.01% - CAS No. 12139-23-0, Cadmium zirconium oxide (CdZrO3)</v>
      </c>
    </row>
    <row r="137" spans="1:6">
      <c r="A137" s="327" t="s">
        <v>2285</v>
      </c>
      <c r="B137" s="328" t="s">
        <v>3954</v>
      </c>
      <c r="C137" s="328" t="s">
        <v>3891</v>
      </c>
      <c r="D137" s="329">
        <v>1E-4</v>
      </c>
      <c r="E137" s="327" t="s">
        <v>3893</v>
      </c>
      <c r="F137" s="327" t="str">
        <f>"Declarable at "&amp;D137*100&amp;"% - CAS No. "&amp;Table237[[#This Row],[CAS]]&amp;", "&amp;Table237[[#This Row],[Descriptions]]</f>
        <v>Declarable at 0.01% - CAS No. 15337-60-7, Cadmium-barium laurate</v>
      </c>
    </row>
    <row r="138" spans="1:6">
      <c r="A138" s="327" t="s">
        <v>3328</v>
      </c>
      <c r="B138" s="328" t="s">
        <v>3955</v>
      </c>
      <c r="C138" s="328" t="s">
        <v>3891</v>
      </c>
      <c r="D138" s="329">
        <v>1E-4</v>
      </c>
      <c r="E138" s="327" t="s">
        <v>3893</v>
      </c>
      <c r="F138" s="327" t="str">
        <f>"Declarable at "&amp;D138*100&amp;"% - CAS No. "&amp;Table237[[#This Row],[CAS]]&amp;", "&amp;Table237[[#This Row],[Descriptions]]</f>
        <v>Declarable at 0.01% - CAS No. 93820-02-1, Carbonic acid, cadmium salt</v>
      </c>
    </row>
    <row r="139" spans="1:6">
      <c r="A139" s="327" t="s">
        <v>2211</v>
      </c>
      <c r="B139" s="328" t="s">
        <v>3956</v>
      </c>
      <c r="C139" s="328" t="s">
        <v>3891</v>
      </c>
      <c r="D139" s="329">
        <v>1E-4</v>
      </c>
      <c r="E139" s="327" t="s">
        <v>3893</v>
      </c>
      <c r="F139" s="327" t="str">
        <f>"Declarable at "&amp;D139*100&amp;"% - CAS No. "&amp;Table237[[#This Row],[CAS]]&amp;", "&amp;Table237[[#This Row],[Descriptions]]</f>
        <v>Declarable at 0.01% - CAS No. 13701-66-1, Diboron tricadmium hexaoxide</v>
      </c>
    </row>
    <row r="140" spans="1:6">
      <c r="A140" s="327" t="s">
        <v>2212</v>
      </c>
      <c r="B140" s="328" t="s">
        <v>3957</v>
      </c>
      <c r="C140" s="328" t="s">
        <v>3891</v>
      </c>
      <c r="D140" s="329">
        <v>1E-4</v>
      </c>
      <c r="E140" s="327" t="s">
        <v>3893</v>
      </c>
      <c r="F140" s="327" t="str">
        <f>"Declarable at "&amp;D140*100&amp;"% - CAS No. "&amp;Table237[[#This Row],[CAS]]&amp;", "&amp;Table237[[#This Row],[Descriptions]]</f>
        <v>Declarable at 0.01% - CAS No. 13755-33-4, Dicadmium hexakis(cyano-C)ferrate(4-)</v>
      </c>
    </row>
    <row r="141" spans="1:6">
      <c r="A141" s="327" t="s">
        <v>2638</v>
      </c>
      <c r="B141" s="328" t="s">
        <v>3958</v>
      </c>
      <c r="C141" s="328" t="s">
        <v>3891</v>
      </c>
      <c r="D141" s="329">
        <v>1E-4</v>
      </c>
      <c r="E141" s="327" t="s">
        <v>3893</v>
      </c>
      <c r="F141" s="327" t="str">
        <f>"Declarable at "&amp;D141*100&amp;"% - CAS No. "&amp;Table237[[#This Row],[CAS]]&amp;", "&amp;Table237[[#This Row],[Descriptions]]</f>
        <v>Declarable at 0.01% - CAS No. 37131-86-5, Diphosphoric acid, barium cadmium salt</v>
      </c>
    </row>
    <row r="142" spans="1:6">
      <c r="A142" s="327" t="s">
        <v>2374</v>
      </c>
      <c r="B142" s="328" t="s">
        <v>3959</v>
      </c>
      <c r="C142" s="328" t="s">
        <v>3891</v>
      </c>
      <c r="D142" s="329">
        <v>1E-4</v>
      </c>
      <c r="E142" s="327" t="s">
        <v>3893</v>
      </c>
      <c r="F142" s="327" t="str">
        <f>"Declarable at "&amp;D142*100&amp;"% - CAS No. "&amp;Table237[[#This Row],[CAS]]&amp;", "&amp;Table237[[#This Row],[Descriptions]]</f>
        <v>Declarable at 0.01% - CAS No. 19262-93-2, Diphosphoric acid, cadmium salt</v>
      </c>
    </row>
    <row r="143" spans="1:6">
      <c r="A143" s="327" t="s">
        <v>2292</v>
      </c>
      <c r="B143" s="328" t="s">
        <v>3960</v>
      </c>
      <c r="C143" s="328" t="s">
        <v>3891</v>
      </c>
      <c r="D143" s="329">
        <v>1E-4</v>
      </c>
      <c r="E143" s="327" t="s">
        <v>3893</v>
      </c>
      <c r="F143" s="327" t="str">
        <f>"Declarable at "&amp;D143*100&amp;"% - CAS No. "&amp;Table237[[#This Row],[CAS]]&amp;", "&amp;Table237[[#This Row],[Descriptions]]</f>
        <v>Declarable at 0.01% - CAS No. 15600-62-1, Diphosphoric acid, cadmium salt (1:2)</v>
      </c>
    </row>
    <row r="144" spans="1:6">
      <c r="A144" s="327" t="s">
        <v>2399</v>
      </c>
      <c r="B144" s="328" t="s">
        <v>3961</v>
      </c>
      <c r="C144" s="328" t="s">
        <v>3891</v>
      </c>
      <c r="D144" s="329">
        <v>1E-4</v>
      </c>
      <c r="E144" s="327" t="s">
        <v>3893</v>
      </c>
      <c r="F144" s="327" t="str">
        <f>"Declarable at "&amp;D144*100&amp;"% - CAS No. "&amp;Table237[[#This Row],[CAS]]&amp;", "&amp;Table237[[#This Row],[Descriptions]]</f>
        <v>Declarable at 0.01% - CAS No. 20648-91-3, Dipotassium tetrachlorocadmate(2-)</v>
      </c>
    </row>
    <row r="145" spans="1:6">
      <c r="A145" s="327" t="s">
        <v>2255</v>
      </c>
      <c r="B145" s="328" t="s">
        <v>3962</v>
      </c>
      <c r="C145" s="328" t="s">
        <v>3891</v>
      </c>
      <c r="D145" s="329">
        <v>1E-4</v>
      </c>
      <c r="E145" s="327" t="s">
        <v>3893</v>
      </c>
      <c r="F145" s="327" t="str">
        <f>"Declarable at "&amp;D145*100&amp;"% - CAS No. "&amp;Table237[[#This Row],[CAS]]&amp;", "&amp;Table237[[#This Row],[Descriptions]]</f>
        <v>Declarable at 0.01% - CAS No. 14520-70-8, Phosphoric acid, ammonium cadmium salt (1:1:1)</v>
      </c>
    </row>
    <row r="146" spans="1:6">
      <c r="A146" s="327" t="s">
        <v>2224</v>
      </c>
      <c r="B146" s="328" t="s">
        <v>3963</v>
      </c>
      <c r="C146" s="328" t="s">
        <v>3891</v>
      </c>
      <c r="D146" s="329">
        <v>1E-4</v>
      </c>
      <c r="E146" s="327" t="s">
        <v>3893</v>
      </c>
      <c r="F146" s="327" t="str">
        <f>"Declarable at "&amp;D146*100&amp;"% - CAS No. "&amp;Table237[[#This Row],[CAS]]&amp;", "&amp;Table237[[#This Row],[Descriptions]]</f>
        <v>Declarable at 0.01% - CAS No. 13847-17-1, Phosphoric acid, cadmium salt</v>
      </c>
    </row>
    <row r="147" spans="1:6">
      <c r="A147" s="327" t="s">
        <v>2198</v>
      </c>
      <c r="B147" s="328" t="s">
        <v>3964</v>
      </c>
      <c r="C147" s="328" t="s">
        <v>3891</v>
      </c>
      <c r="D147" s="329">
        <v>1E-4</v>
      </c>
      <c r="E147" s="327" t="s">
        <v>3893</v>
      </c>
      <c r="F147" s="327" t="str">
        <f>"Declarable at "&amp;D147*100&amp;"% - CAS No. "&amp;Table237[[#This Row],[CAS]]&amp;", "&amp;Table237[[#This Row],[Descriptions]]</f>
        <v>Declarable at 0.01% - CAS No. 13477-17-3, Phosphoric acid, cadmium salt (2:3)</v>
      </c>
    </row>
    <row r="148" spans="1:6">
      <c r="A148" s="327" t="s">
        <v>2329</v>
      </c>
      <c r="B148" s="328" t="s">
        <v>3965</v>
      </c>
      <c r="C148" s="328" t="s">
        <v>3891</v>
      </c>
      <c r="D148" s="329">
        <v>1E-4</v>
      </c>
      <c r="E148" s="327" t="s">
        <v>3893</v>
      </c>
      <c r="F148" s="327" t="str">
        <f>"Declarable at "&amp;D148*100&amp;"% - CAS No. "&amp;Table237[[#This Row],[CAS]]&amp;", "&amp;Table237[[#This Row],[Descriptions]]</f>
        <v>Declarable at 0.01% - CAS No. 16984-36-4, Propanoic acid, cadmium salt</v>
      </c>
    </row>
    <row r="149" spans="1:6">
      <c r="A149" s="327" t="s">
        <v>2216</v>
      </c>
      <c r="B149" s="328" t="s">
        <v>3966</v>
      </c>
      <c r="C149" s="328" t="s">
        <v>3891</v>
      </c>
      <c r="D149" s="329">
        <v>1E-4</v>
      </c>
      <c r="E149" s="327" t="s">
        <v>3893</v>
      </c>
      <c r="F149" s="327" t="str">
        <f>"Declarable at "&amp;D149*100&amp;"% - CAS No. "&amp;Table237[[#This Row],[CAS]]&amp;", "&amp;Table237[[#This Row],[Descriptions]]</f>
        <v>Declarable at 0.01% - CAS No. 13814-62-5, Selenic acid, cadmium salt (1:1)</v>
      </c>
    </row>
    <row r="150" spans="1:6">
      <c r="A150" s="327" t="s">
        <v>2215</v>
      </c>
      <c r="B150" s="328" t="s">
        <v>3967</v>
      </c>
      <c r="C150" s="328" t="s">
        <v>3891</v>
      </c>
      <c r="D150" s="329">
        <v>1E-4</v>
      </c>
      <c r="E150" s="327" t="s">
        <v>3893</v>
      </c>
      <c r="F150" s="327" t="str">
        <f>"Declarable at "&amp;D150*100&amp;"% - CAS No. "&amp;Table237[[#This Row],[CAS]]&amp;", "&amp;Table237[[#This Row],[Descriptions]]</f>
        <v>Declarable at 0.01% - CAS No. 13814-59-0, Selenious acid, cadmium salt (1:1)</v>
      </c>
    </row>
    <row r="151" spans="1:6">
      <c r="A151" s="327" t="s">
        <v>2199</v>
      </c>
      <c r="B151" s="328" t="s">
        <v>3968</v>
      </c>
      <c r="C151" s="328" t="s">
        <v>3891</v>
      </c>
      <c r="D151" s="329">
        <v>1E-4</v>
      </c>
      <c r="E151" s="327" t="s">
        <v>3893</v>
      </c>
      <c r="F151" s="327" t="str">
        <f>"Declarable at "&amp;D151*100&amp;"% - CAS No. "&amp;Table237[[#This Row],[CAS]]&amp;", "&amp;Table237[[#This Row],[Descriptions]]</f>
        <v>Declarable at 0.01% - CAS No. 13477-19-5, Silicic acid (H2SiO3), cadmium salt (1:1)</v>
      </c>
    </row>
    <row r="152" spans="1:6">
      <c r="A152" s="327" t="s">
        <v>2230</v>
      </c>
      <c r="B152" s="328" t="s">
        <v>3969</v>
      </c>
      <c r="C152" s="328" t="s">
        <v>3891</v>
      </c>
      <c r="D152" s="329">
        <v>1E-4</v>
      </c>
      <c r="E152" s="327" t="s">
        <v>3893</v>
      </c>
      <c r="F152" s="327" t="str">
        <f>"Declarable at "&amp;D152*100&amp;"% - CAS No. "&amp;Table237[[#This Row],[CAS]]&amp;", "&amp;Table237[[#This Row],[Descriptions]]</f>
        <v>Declarable at 0.01% - CAS No. 14017-36-8, Sulfamic acid, cadmium salt (2:1)</v>
      </c>
    </row>
    <row r="153" spans="1:6">
      <c r="A153" s="327" t="s">
        <v>2308</v>
      </c>
      <c r="B153" s="328" t="s">
        <v>3970</v>
      </c>
      <c r="C153" s="328" t="s">
        <v>3891</v>
      </c>
      <c r="D153" s="329">
        <v>1E-4</v>
      </c>
      <c r="E153" s="327" t="s">
        <v>3893</v>
      </c>
      <c r="F153" s="327" t="str">
        <f>"Declarable at "&amp;D153*100&amp;"% - CAS No. "&amp;Table237[[#This Row],[CAS]]&amp;", "&amp;Table237[[#This Row],[Descriptions]]</f>
        <v>Declarable at 0.01% - CAS No. 15851-44-2, Telluric acid (H2TeO3), cadmium salt (1:1)</v>
      </c>
    </row>
    <row r="154" spans="1:6">
      <c r="A154" s="327" t="s">
        <v>2310</v>
      </c>
      <c r="B154" s="328" t="s">
        <v>3971</v>
      </c>
      <c r="C154" s="328" t="s">
        <v>3891</v>
      </c>
      <c r="D154" s="329">
        <v>1E-4</v>
      </c>
      <c r="E154" s="327" t="s">
        <v>3893</v>
      </c>
      <c r="F154" s="327" t="str">
        <f>"Declarable at "&amp;D154*100&amp;"% - CAS No. "&amp;Table237[[#This Row],[CAS]]&amp;", "&amp;Table237[[#This Row],[Descriptions]]</f>
        <v>Declarable at 0.01% - CAS No. 15852-14-9, Telluric acid (H2TeO4), cadmium salt (1:1)</v>
      </c>
    </row>
    <row r="155" spans="1:6">
      <c r="A155" s="327" t="s">
        <v>1948</v>
      </c>
      <c r="B155" s="328" t="s">
        <v>3972</v>
      </c>
      <c r="C155" s="328" t="s">
        <v>3891</v>
      </c>
      <c r="D155" s="329">
        <v>1E-4</v>
      </c>
      <c r="E155" s="327" t="s">
        <v>3893</v>
      </c>
      <c r="F155" s="327" t="str">
        <f>"Declarable at "&amp;D155*100&amp;"% - CAS No. "&amp;Table237[[#This Row],[CAS]]&amp;", "&amp;Table237[[#This Row],[Descriptions]]</f>
        <v>Declarable at 0.01% - CAS No. 10196-67-5, Tetradecanoic acid, cadmium salt</v>
      </c>
    </row>
    <row r="156" spans="1:6">
      <c r="A156" s="327" t="s">
        <v>2241</v>
      </c>
      <c r="B156" s="328" t="s">
        <v>3973</v>
      </c>
      <c r="C156" s="328" t="s">
        <v>3891</v>
      </c>
      <c r="D156" s="329">
        <v>1E-4</v>
      </c>
      <c r="E156" s="327" t="s">
        <v>3893</v>
      </c>
      <c r="F156" s="327" t="str">
        <f>"Declarable at "&amp;D156*100&amp;"% - CAS No. "&amp;Table237[[#This Row],[CAS]]&amp;", "&amp;Table237[[#This Row],[Descriptions]]</f>
        <v>Declarable at 0.01% - CAS No. 14239-68-0, Cadmiumbis(diethyldithiocarbamat)</v>
      </c>
    </row>
    <row r="157" spans="1:6">
      <c r="A157" s="327" t="s">
        <v>2725</v>
      </c>
      <c r="B157" s="328" t="s">
        <v>3974</v>
      </c>
      <c r="C157" s="328" t="s">
        <v>3891</v>
      </c>
      <c r="D157" s="329">
        <v>1E-4</v>
      </c>
      <c r="E157" s="327" t="s">
        <v>3893</v>
      </c>
      <c r="F157" s="327" t="str">
        <f>"Declarable at "&amp;D157*100&amp;"% - CAS No. "&amp;Table237[[#This Row],[CAS]]&amp;", "&amp;Table237[[#This Row],[Descriptions]]</f>
        <v>Declarable at 0.01% - CAS No. 4464-23-7, cadmium(+2) cation diformate</v>
      </c>
    </row>
    <row r="158" spans="1:6">
      <c r="A158" s="327" t="s">
        <v>3302</v>
      </c>
      <c r="B158" s="328" t="s">
        <v>3975</v>
      </c>
      <c r="C158" s="328" t="s">
        <v>3891</v>
      </c>
      <c r="D158" s="329">
        <v>1E-4</v>
      </c>
      <c r="E158" s="327" t="s">
        <v>3893</v>
      </c>
      <c r="F158" s="327" t="str">
        <f>"Declarable at "&amp;D158*100&amp;"% - CAS No. "&amp;Table237[[#This Row],[CAS]]&amp;", "&amp;Table237[[#This Row],[Descriptions]]</f>
        <v>Declarable at 0.01% - CAS No. 90604-90-3, Cadmium Litophone Yellow</v>
      </c>
    </row>
    <row r="159" spans="1:6">
      <c r="A159" s="327" t="s">
        <v>3301</v>
      </c>
      <c r="B159" s="328" t="s">
        <v>3976</v>
      </c>
      <c r="C159" s="328" t="s">
        <v>3891</v>
      </c>
      <c r="D159" s="329">
        <v>1E-4</v>
      </c>
      <c r="E159" s="327" t="s">
        <v>3893</v>
      </c>
      <c r="F159" s="327" t="str">
        <f>"Declarable at "&amp;D159*100&amp;"% - CAS No. "&amp;Table237[[#This Row],[CAS]]&amp;", "&amp;Table237[[#This Row],[Descriptions]]</f>
        <v>Declarable at 0.01% - CAS No. 90604-89-0, Cadmium Zinc litophone Yellow</v>
      </c>
    </row>
    <row r="160" spans="1:6">
      <c r="A160" s="327" t="s">
        <v>2189</v>
      </c>
      <c r="B160" s="328" t="s">
        <v>3977</v>
      </c>
      <c r="C160" s="328" t="s">
        <v>3891</v>
      </c>
      <c r="D160" s="329">
        <v>1E-4</v>
      </c>
      <c r="E160" s="327" t="s">
        <v>3893</v>
      </c>
      <c r="F160" s="327" t="str">
        <f>"Declarable at "&amp;D160*100&amp;"% - CAS No. "&amp;Table237[[#This Row],[CAS]]&amp;", "&amp;Table237[[#This Row],[Descriptions]]</f>
        <v>Declarable at 0.01% - CAS No. 1345-09-1, Cadmium Mercury Sulfide</v>
      </c>
    </row>
    <row r="161" spans="1:6">
      <c r="A161" s="327" t="s">
        <v>3327</v>
      </c>
      <c r="B161" s="328" t="s">
        <v>3978</v>
      </c>
      <c r="C161" s="328" t="s">
        <v>3891</v>
      </c>
      <c r="D161" s="329">
        <v>1E-4</v>
      </c>
      <c r="E161" s="327" t="s">
        <v>3893</v>
      </c>
      <c r="F161" s="327" t="str">
        <f>"Declarable at "&amp;D161*100&amp;"% - CAS No. "&amp;Table237[[#This Row],[CAS]]&amp;", "&amp;Table237[[#This Row],[Descriptions]]</f>
        <v>Declarable at 0.01% - CAS No. 93686-40-9, Nonanoic acid, branched, cadmium salt</v>
      </c>
    </row>
    <row r="162" spans="1:6">
      <c r="A162" s="327" t="s">
        <v>2531</v>
      </c>
      <c r="B162" s="328" t="s">
        <v>3979</v>
      </c>
      <c r="C162" s="328" t="s">
        <v>3891</v>
      </c>
      <c r="D162" s="329">
        <v>1E-4</v>
      </c>
      <c r="E162" s="327" t="s">
        <v>3893</v>
      </c>
      <c r="F162" s="327" t="str">
        <f>"Declarable at "&amp;D162*100&amp;"% - CAS No. "&amp;Table237[[#This Row],[CAS]]&amp;", "&amp;Table237[[#This Row],[Descriptions]]</f>
        <v>Declarable at 0.01% - CAS No. 3026-22-0, Benzoic acid, cadmium salt (2:1)</v>
      </c>
    </row>
    <row r="163" spans="1:6">
      <c r="A163" s="327" t="s">
        <v>2836</v>
      </c>
      <c r="B163" s="328" t="s">
        <v>3980</v>
      </c>
      <c r="C163" s="328" t="s">
        <v>3891</v>
      </c>
      <c r="D163" s="329">
        <v>1E-4</v>
      </c>
      <c r="E163" s="327" t="s">
        <v>3893</v>
      </c>
      <c r="F163" s="327" t="str">
        <f>"Declarable at "&amp;D163*100&amp;"% - CAS No. "&amp;Table237[[#This Row],[CAS]]&amp;", "&amp;Table237[[#This Row],[Descriptions]]</f>
        <v>Declarable at 0.01% - CAS No. 58339-34-7, C.I. Pigment Red 108</v>
      </c>
    </row>
    <row r="164" spans="1:6">
      <c r="A164" s="327" t="s">
        <v>3181</v>
      </c>
      <c r="B164" s="328" t="s">
        <v>3981</v>
      </c>
      <c r="C164" s="328" t="s">
        <v>3891</v>
      </c>
      <c r="D164" s="329">
        <v>1E-4</v>
      </c>
      <c r="E164" s="327" t="s">
        <v>3893</v>
      </c>
      <c r="F164" s="327" t="str">
        <f>"Declarable at "&amp;D164*100&amp;"% - CAS No. "&amp;Table237[[#This Row],[CAS]]&amp;", "&amp;Table237[[#This Row],[Descriptions]]</f>
        <v>Declarable at 0.01% - CAS No. 8048-07-5, C.I. Pigment Yellow 35</v>
      </c>
    </row>
    <row r="165" spans="1:6">
      <c r="A165" s="327" t="s">
        <v>3001</v>
      </c>
      <c r="B165" s="328" t="s">
        <v>3982</v>
      </c>
      <c r="C165" s="328" t="s">
        <v>3891</v>
      </c>
      <c r="D165" s="329">
        <v>1E-4</v>
      </c>
      <c r="E165" s="327" t="s">
        <v>3893</v>
      </c>
      <c r="F165" s="327" t="str">
        <f>"Declarable at "&amp;D165*100&amp;"% - CAS No. "&amp;Table237[[#This Row],[CAS]]&amp;", "&amp;Table237[[#This Row],[Descriptions]]</f>
        <v>Declarable at 0.01% - CAS No. 68855-80-1, Fatty acids, tall-oil, cadmium salts</v>
      </c>
    </row>
    <row r="166" spans="1:6">
      <c r="A166" s="327" t="s">
        <v>3862</v>
      </c>
      <c r="B166" s="328" t="s">
        <v>3983</v>
      </c>
      <c r="C166" s="328" t="s">
        <v>3891</v>
      </c>
      <c r="D166" s="329">
        <v>1E-4</v>
      </c>
      <c r="E166" s="327" t="s">
        <v>3893</v>
      </c>
      <c r="F166" s="327" t="str">
        <f>"Declarable at "&amp;D166*100&amp;"% - CAS No. "&amp;Table237[[#This Row],[CAS]]&amp;", "&amp;Table237[[#This Row],[Descriptions]]</f>
        <v>Declarable at 0.01% - CAS No. not identified, Surfactant</v>
      </c>
    </row>
    <row r="167" spans="1:6">
      <c r="A167" s="327" t="s">
        <v>3862</v>
      </c>
      <c r="B167" s="328" t="s">
        <v>3984</v>
      </c>
      <c r="C167" s="328" t="s">
        <v>3891</v>
      </c>
      <c r="D167" s="329">
        <v>1E-4</v>
      </c>
      <c r="E167" s="327" t="s">
        <v>3893</v>
      </c>
      <c r="F167" s="327" t="str">
        <f>"Declarable at "&amp;D167*100&amp;"% - CAS No. "&amp;Table237[[#This Row],[CAS]]&amp;", "&amp;Table237[[#This Row],[Descriptions]]</f>
        <v>Declarable at 0.01% - CAS No. not identified, Cadmium Compound</v>
      </c>
    </row>
    <row r="168" spans="1:6">
      <c r="A168" s="327" t="s">
        <v>2999</v>
      </c>
      <c r="B168" s="328" t="s">
        <v>3985</v>
      </c>
      <c r="C168" s="328" t="s">
        <v>3891</v>
      </c>
      <c r="D168" s="329">
        <v>1E-4</v>
      </c>
      <c r="E168" s="327" t="s">
        <v>3893</v>
      </c>
      <c r="F168" s="327" t="str">
        <f>"Declarable at "&amp;D168*100&amp;"% - CAS No. "&amp;Table237[[#This Row],[CAS]]&amp;", "&amp;Table237[[#This Row],[Descriptions]]</f>
        <v>Declarable at 0.01% - CAS No. 68814-00-6, C.I. Pigment Green 1</v>
      </c>
    </row>
    <row r="169" spans="1:6">
      <c r="A169" s="327" t="s">
        <v>2440</v>
      </c>
      <c r="B169" s="328" t="s">
        <v>3986</v>
      </c>
      <c r="C169" s="328" t="s">
        <v>3891</v>
      </c>
      <c r="D169" s="329">
        <v>1E-4</v>
      </c>
      <c r="E169" s="327" t="s">
        <v>3893</v>
      </c>
      <c r="F169" s="327" t="str">
        <f>"Declarable at "&amp;D169*100&amp;"% - CAS No. "&amp;Table237[[#This Row],[CAS]]&amp;", "&amp;Table237[[#This Row],[Descriptions]]</f>
        <v>Declarable at 0.01% - CAS No. 2420-98-6, Cadmium bis(2-ethylhexanoate)</v>
      </c>
    </row>
    <row r="170" spans="1:6">
      <c r="A170" s="327" t="s">
        <v>1953</v>
      </c>
      <c r="B170" s="328" t="s">
        <v>3987</v>
      </c>
      <c r="C170" s="328" t="s">
        <v>3891</v>
      </c>
      <c r="D170" s="329">
        <v>1E-4</v>
      </c>
      <c r="E170" s="327" t="s">
        <v>3893</v>
      </c>
      <c r="F170" s="327" t="str">
        <f>"Declarable at "&amp;D170*100&amp;"% - CAS No. "&amp;Table237[[#This Row],[CAS]]&amp;", "&amp;Table237[[#This Row],[Descriptions]]</f>
        <v>Declarable at 0.01% - CAS No. 102184-95-2, Silicic acid, zirconium salt, cadmium pigment-encapsulated</v>
      </c>
    </row>
    <row r="171" spans="1:6">
      <c r="A171" s="327" t="s">
        <v>2545</v>
      </c>
      <c r="B171" s="328" t="s">
        <v>3942</v>
      </c>
      <c r="C171" s="328" t="s">
        <v>3891</v>
      </c>
      <c r="D171" s="329">
        <v>1E-4</v>
      </c>
      <c r="E171" s="327" t="s">
        <v>3893</v>
      </c>
      <c r="F171" s="327" t="str">
        <f>"Declarable at "&amp;D171*100&amp;"% - CAS No. "&amp;Table237[[#This Row],[CAS]]&amp;", "&amp;Table237[[#This Row],[Descriptions]]</f>
        <v>Declarable at 0.01% - CAS No. 31119-53-6, Cadmium sulfate</v>
      </c>
    </row>
    <row r="172" spans="1:6">
      <c r="A172" s="327" t="s">
        <v>3540</v>
      </c>
      <c r="B172" s="328" t="s">
        <v>3988</v>
      </c>
      <c r="C172" s="328" t="s">
        <v>3891</v>
      </c>
      <c r="D172" s="329">
        <v>1E-4</v>
      </c>
      <c r="E172" s="327" t="s">
        <v>3893</v>
      </c>
      <c r="F172" s="327" t="str">
        <f>"Declarable at "&amp;D172*100&amp;"% - CAS No. "&amp;Table237[[#This Row],[CAS]]&amp;", "&amp;Table237[[#This Row],[Descriptions]]</f>
        <v>Declarable at 0.01% - CAS No. 89759-80-8, Cadmium acetate hydrate</v>
      </c>
    </row>
    <row r="173" spans="1:6">
      <c r="A173" s="327" t="s">
        <v>3087</v>
      </c>
      <c r="B173" s="328" t="s">
        <v>4946</v>
      </c>
      <c r="C173" s="328" t="s">
        <v>4945</v>
      </c>
      <c r="D173" s="329">
        <v>1E-3</v>
      </c>
      <c r="F173" s="327" t="str">
        <f>"Declarable at "&amp;D173*100&amp;"% - CAS No. "&amp;Table237[[#This Row],[CAS]]&amp;", "&amp;Table237[[#This Row],[Descriptions]]</f>
        <v>Declarable at 0.1% - CAS No. 74-83-9, Methyl bromide</v>
      </c>
    </row>
    <row r="174" spans="1:6">
      <c r="A174" s="327" t="s">
        <v>2643</v>
      </c>
      <c r="B174" s="328" t="s">
        <v>4947</v>
      </c>
      <c r="C174" s="328" t="s">
        <v>4945</v>
      </c>
      <c r="D174" s="329">
        <v>1E-3</v>
      </c>
      <c r="F174" s="327" t="str">
        <f>"Declarable at "&amp;D174*100&amp;"% - CAS No. "&amp;Table237[[#This Row],[CAS]]&amp;", "&amp;Table237[[#This Row],[Descriptions]]</f>
        <v>Declarable at 0.1% - CAS No. 373-52-4, Bromofluoromethane</v>
      </c>
    </row>
    <row r="175" spans="1:6">
      <c r="A175" s="327" t="s">
        <v>3090</v>
      </c>
      <c r="B175" s="328" t="s">
        <v>4948</v>
      </c>
      <c r="C175" s="328" t="s">
        <v>4945</v>
      </c>
      <c r="D175" s="329">
        <v>1E-3</v>
      </c>
      <c r="F175" s="327" t="str">
        <f>"Declarable at "&amp;D175*100&amp;"% - CAS No. "&amp;Table237[[#This Row],[CAS]]&amp;", "&amp;Table237[[#This Row],[Descriptions]]</f>
        <v>Declarable at 0.1% - CAS No. 74-97-5, Chlorobromomethane</v>
      </c>
    </row>
    <row r="176" spans="1:6">
      <c r="A176" s="327" t="s">
        <v>2813</v>
      </c>
      <c r="B176" s="328" t="s">
        <v>4949</v>
      </c>
      <c r="C176" s="328" t="s">
        <v>4945</v>
      </c>
      <c r="D176" s="329">
        <v>1E-3</v>
      </c>
      <c r="F176" s="327" t="str">
        <f>"Declarable at "&amp;D176*100&amp;"% - CAS No. "&amp;Table237[[#This Row],[CAS]]&amp;", "&amp;Table237[[#This Row],[Descriptions]]</f>
        <v>Declarable at 0.1% - CAS No. 56-23-5, Carbon tetrachloride</v>
      </c>
    </row>
    <row r="177" spans="1:6">
      <c r="A177" s="327" t="s">
        <v>3102</v>
      </c>
      <c r="B177" s="328" t="s">
        <v>4950</v>
      </c>
      <c r="C177" s="328" t="s">
        <v>4945</v>
      </c>
      <c r="D177" s="329">
        <v>1E-3</v>
      </c>
      <c r="F177" s="327" t="str">
        <f>"Declarable at "&amp;D177*100&amp;"% - CAS No. "&amp;Table237[[#This Row],[CAS]]&amp;", "&amp;Table237[[#This Row],[Descriptions]]</f>
        <v>Declarable at 0.1% - CAS No. 75-63-8, Bromotrifluoromethane</v>
      </c>
    </row>
    <row r="178" spans="1:6">
      <c r="A178" s="327" t="s">
        <v>3049</v>
      </c>
      <c r="B178" s="328" t="s">
        <v>4951</v>
      </c>
      <c r="C178" s="328" t="s">
        <v>4945</v>
      </c>
      <c r="D178" s="329">
        <v>1E-3</v>
      </c>
      <c r="F178" s="327" t="str">
        <f>"Declarable at "&amp;D178*100&amp;"% - CAS No. "&amp;Table237[[#This Row],[CAS]]&amp;", "&amp;Table237[[#This Row],[Descriptions]]</f>
        <v>Declarable at 0.1% - CAS No. 71-55-6, 1,1,1-trichloroethane</v>
      </c>
    </row>
    <row r="179" spans="1:6">
      <c r="A179" s="327" t="s">
        <v>3104</v>
      </c>
      <c r="B179" s="328" t="s">
        <v>4952</v>
      </c>
      <c r="C179" s="328" t="s">
        <v>4945</v>
      </c>
      <c r="D179" s="329">
        <v>1E-3</v>
      </c>
      <c r="F179" s="327" t="str">
        <f>"Declarable at "&amp;D179*100&amp;"% - CAS No. "&amp;Table237[[#This Row],[CAS]]&amp;", "&amp;Table237[[#This Row],[Descriptions]]</f>
        <v>Declarable at 0.1% - CAS No. 75-69-4, Trichlorofluoromethane</v>
      </c>
    </row>
    <row r="180" spans="1:6">
      <c r="A180" s="327" t="s">
        <v>3106</v>
      </c>
      <c r="B180" s="328" t="s">
        <v>4953</v>
      </c>
      <c r="C180" s="328" t="s">
        <v>4945</v>
      </c>
      <c r="D180" s="329">
        <v>1E-3</v>
      </c>
      <c r="F180" s="327" t="str">
        <f>"Declarable at "&amp;D180*100&amp;"% - CAS No. "&amp;Table237[[#This Row],[CAS]]&amp;", "&amp;Table237[[#This Row],[Descriptions]]</f>
        <v>Declarable at 0.1% - CAS No. 75-72-9, Chlorotrifluoromethane</v>
      </c>
    </row>
    <row r="181" spans="1:6">
      <c r="A181" s="327" t="s">
        <v>3105</v>
      </c>
      <c r="B181" s="328" t="s">
        <v>4954</v>
      </c>
      <c r="C181" s="328" t="s">
        <v>4945</v>
      </c>
      <c r="D181" s="329">
        <v>1E-3</v>
      </c>
      <c r="F181" s="327" t="str">
        <f>"Declarable at "&amp;D181*100&amp;"% - CAS No. "&amp;Table237[[#This Row],[CAS]]&amp;", "&amp;Table237[[#This Row],[Descriptions]]</f>
        <v>Declarable at 0.1% - CAS No. 75-71-8, Dichlorodifluoromethane</v>
      </c>
    </row>
    <row r="182" spans="1:6">
      <c r="A182" s="327" t="s">
        <v>2614</v>
      </c>
      <c r="B182" s="328" t="s">
        <v>4955</v>
      </c>
      <c r="C182" s="328" t="s">
        <v>4945</v>
      </c>
      <c r="D182" s="329">
        <v>1E-3</v>
      </c>
      <c r="F182" s="327" t="str">
        <f>"Declarable at "&amp;D182*100&amp;"% - CAS No. "&amp;Table237[[#This Row],[CAS]]&amp;", "&amp;Table237[[#This Row],[Descriptions]]</f>
        <v>Declarable at 0.1% - CAS No. 354-56-3, Pentachlorofluoroethane</v>
      </c>
    </row>
    <row r="183" spans="1:6">
      <c r="A183" s="327" t="s">
        <v>2702</v>
      </c>
      <c r="B183" s="328" t="s">
        <v>4956</v>
      </c>
      <c r="C183" s="328" t="s">
        <v>4945</v>
      </c>
      <c r="D183" s="329">
        <v>1E-3</v>
      </c>
      <c r="F183" s="327" t="str">
        <f>"Declarable at "&amp;D183*100&amp;"% - CAS No. "&amp;Table237[[#This Row],[CAS]]&amp;", "&amp;Table237[[#This Row],[Descriptions]]</f>
        <v>Declarable at 0.1% - CAS No. 422-78-6, Heptachlorofluoropropane</v>
      </c>
    </row>
    <row r="184" spans="1:6">
      <c r="A184" s="327" t="s">
        <v>2137</v>
      </c>
      <c r="B184" s="328" t="s">
        <v>4957</v>
      </c>
      <c r="C184" s="328" t="s">
        <v>4945</v>
      </c>
      <c r="D184" s="329">
        <v>1E-3</v>
      </c>
      <c r="F184" s="327" t="str">
        <f>"Declarable at "&amp;D184*100&amp;"% - CAS No. "&amp;Table237[[#This Row],[CAS]]&amp;", "&amp;Table237[[#This Row],[Descriptions]]</f>
        <v>Declarable at 0.1% - CAS No. 1320-37-2, dichlorotetrafluoroethane</v>
      </c>
    </row>
    <row r="185" spans="1:6">
      <c r="A185" s="327" t="s">
        <v>2188</v>
      </c>
      <c r="B185" s="328" t="s">
        <v>4958</v>
      </c>
      <c r="C185" s="328" t="s">
        <v>4945</v>
      </c>
      <c r="D185" s="329">
        <v>1E-3</v>
      </c>
      <c r="F185" s="327" t="str">
        <f>"Declarable at "&amp;D185*100&amp;"% - CAS No. "&amp;Table237[[#This Row],[CAS]]&amp;", "&amp;Table237[[#This Row],[Descriptions]]</f>
        <v>Declarable at 0.1% - CAS No. 134452-44-1, Hexachlorodifluoropropane</v>
      </c>
    </row>
    <row r="186" spans="1:6">
      <c r="A186" s="327" t="s">
        <v>2602</v>
      </c>
      <c r="B186" s="328" t="s">
        <v>4959</v>
      </c>
      <c r="C186" s="328" t="s">
        <v>4945</v>
      </c>
      <c r="D186" s="329">
        <v>1E-3</v>
      </c>
      <c r="F186" s="327" t="str">
        <f>"Declarable at "&amp;D186*100&amp;"% - CAS No. "&amp;Table237[[#This Row],[CAS]]&amp;", "&amp;Table237[[#This Row],[Descriptions]]</f>
        <v>Declarable at 0.1% - CAS No. 353-59-3, Bromochlorodifluoromethane</v>
      </c>
    </row>
    <row r="187" spans="1:6">
      <c r="A187" s="327" t="s">
        <v>2703</v>
      </c>
      <c r="B187" s="328" t="s">
        <v>4960</v>
      </c>
      <c r="C187" s="328" t="s">
        <v>4945</v>
      </c>
      <c r="D187" s="329">
        <v>1E-3</v>
      </c>
      <c r="F187" s="327" t="str">
        <f>"Declarable at "&amp;D187*100&amp;"% - CAS No. "&amp;Table237[[#This Row],[CAS]]&amp;", "&amp;Table237[[#This Row],[Descriptions]]</f>
        <v>Declarable at 0.1% - CAS No. 422-86-6, Heptafluoropropyl chloride</v>
      </c>
    </row>
    <row r="188" spans="1:6">
      <c r="A188" s="327" t="s">
        <v>3115</v>
      </c>
      <c r="B188" s="328" t="s">
        <v>4961</v>
      </c>
      <c r="C188" s="328" t="s">
        <v>4945</v>
      </c>
      <c r="D188" s="329">
        <v>1E-3</v>
      </c>
      <c r="F188" s="327" t="str">
        <f>"Declarable at "&amp;D188*100&amp;"% - CAS No. "&amp;Table237[[#This Row],[CAS]]&amp;", "&amp;Table237[[#This Row],[Descriptions]]</f>
        <v>Declarable at 0.1% - CAS No. 76-15-3, Monochloropentafluoroethane</v>
      </c>
    </row>
    <row r="189" spans="1:6">
      <c r="A189" s="327" t="s">
        <v>2433</v>
      </c>
      <c r="B189" s="328" t="s">
        <v>4962</v>
      </c>
      <c r="C189" s="328" t="s">
        <v>4945</v>
      </c>
      <c r="D189" s="329">
        <v>1E-3</v>
      </c>
      <c r="F189" s="327" t="str">
        <f>"Declarable at "&amp;D189*100&amp;"% - CAS No. "&amp;Table237[[#This Row],[CAS]]&amp;", "&amp;Table237[[#This Row],[Descriptions]]</f>
        <v>Declarable at 0.1% - CAS No. 2354-06-5, Pentachlorotrifluoropropane</v>
      </c>
    </row>
    <row r="190" spans="1:6">
      <c r="A190" s="327" t="s">
        <v>2090</v>
      </c>
      <c r="B190" s="328" t="s">
        <v>4963</v>
      </c>
      <c r="C190" s="328" t="s">
        <v>4945</v>
      </c>
      <c r="D190" s="329">
        <v>1E-3</v>
      </c>
      <c r="F190" s="327" t="str">
        <f>"Declarable at "&amp;D190*100&amp;"% - CAS No. "&amp;Table237[[#This Row],[CAS]]&amp;", "&amp;Table237[[#This Row],[Descriptions]]</f>
        <v>Declarable at 0.1% - CAS No. 124-73-2, 1,2-Dibromotetrafluoroethane</v>
      </c>
    </row>
    <row r="191" spans="1:6">
      <c r="A191" s="327" t="s">
        <v>3112</v>
      </c>
      <c r="B191" s="328" t="s">
        <v>4964</v>
      </c>
      <c r="C191" s="328" t="s">
        <v>4945</v>
      </c>
      <c r="D191" s="329">
        <v>1E-3</v>
      </c>
      <c r="F191" s="327" t="str">
        <f>"Declarable at "&amp;D191*100&amp;"% - CAS No. "&amp;Table237[[#This Row],[CAS]]&amp;", "&amp;Table237[[#This Row],[Descriptions]]</f>
        <v>Declarable at 0.1% - CAS No. 76-12-0, 1,2-Difluorotetrachloroethane</v>
      </c>
    </row>
    <row r="192" spans="1:6">
      <c r="A192" s="327" t="s">
        <v>2518</v>
      </c>
      <c r="B192" s="328" t="s">
        <v>4965</v>
      </c>
      <c r="C192" s="328" t="s">
        <v>4945</v>
      </c>
      <c r="D192" s="329">
        <v>1E-3</v>
      </c>
      <c r="F192" s="327" t="str">
        <f>"Declarable at "&amp;D192*100&amp;"% - CAS No. "&amp;Table237[[#This Row],[CAS]]&amp;", "&amp;Table237[[#This Row],[Descriptions]]</f>
        <v>Declarable at 0.1% - CAS No. 29255-31-0, Tetrachlorotetrafluoropropane</v>
      </c>
    </row>
    <row r="193" spans="1:6">
      <c r="A193" s="327" t="s">
        <v>2313</v>
      </c>
      <c r="B193" s="328" t="s">
        <v>4966</v>
      </c>
      <c r="C193" s="328" t="s">
        <v>4945</v>
      </c>
      <c r="D193" s="329">
        <v>1E-3</v>
      </c>
      <c r="F193" s="327" t="str">
        <f>"Declarable at "&amp;D193*100&amp;"% - CAS No. "&amp;Table237[[#This Row],[CAS]]&amp;", "&amp;Table237[[#This Row],[Descriptions]]</f>
        <v>Declarable at 0.1% - CAS No. 1599-41-3, 1,2,2-Trichloropentafluoropropane</v>
      </c>
    </row>
    <row r="194" spans="1:6">
      <c r="A194" s="327" t="s">
        <v>3113</v>
      </c>
      <c r="B194" s="328" t="s">
        <v>4967</v>
      </c>
      <c r="C194" s="328" t="s">
        <v>4945</v>
      </c>
      <c r="D194" s="329">
        <v>1E-3</v>
      </c>
      <c r="F194" s="327" t="str">
        <f>"Declarable at "&amp;D194*100&amp;"% - CAS No. "&amp;Table237[[#This Row],[CAS]]&amp;", "&amp;Table237[[#This Row],[Descriptions]]</f>
        <v>Declarable at 0.1% - CAS No. 76-13-1, 1,1,2-trichloro-1,2,2-trifluoroethane</v>
      </c>
    </row>
    <row r="195" spans="1:6">
      <c r="A195" s="327" t="s">
        <v>2948</v>
      </c>
      <c r="B195" s="328" t="s">
        <v>4968</v>
      </c>
      <c r="C195" s="328" t="s">
        <v>4945</v>
      </c>
      <c r="D195" s="329">
        <v>1E-3</v>
      </c>
      <c r="F195" s="327" t="str">
        <f>"Declarable at "&amp;D195*100&amp;"% - CAS No. "&amp;Table237[[#This Row],[CAS]]&amp;", "&amp;Table237[[#This Row],[Descriptions]]</f>
        <v>Declarable at 0.1% - CAS No. 661-97-2, 1,2-Dichloro-1,1,2,3,3,3-hexafluoropropane</v>
      </c>
    </row>
    <row r="196" spans="1:6">
      <c r="A196" s="327" t="s">
        <v>2205</v>
      </c>
      <c r="B196" s="328" t="s">
        <v>4969</v>
      </c>
      <c r="C196" s="328" t="s">
        <v>4945</v>
      </c>
      <c r="D196" s="329">
        <v>1E-3</v>
      </c>
      <c r="F196" s="327" t="str">
        <f>"Declarable at "&amp;D196*100&amp;"% - CAS No. "&amp;Table237[[#This Row],[CAS]]&amp;", "&amp;Table237[[#This Row],[Descriptions]]</f>
        <v>Declarable at 0.1% - CAS No. 135401-87-5, Heptachlorofluoropropan</v>
      </c>
    </row>
    <row r="197" spans="1:6">
      <c r="A197" s="327" t="s">
        <v>3114</v>
      </c>
      <c r="B197" s="328" t="s">
        <v>4970</v>
      </c>
      <c r="C197" s="328" t="s">
        <v>4945</v>
      </c>
      <c r="D197" s="329">
        <v>1E-3</v>
      </c>
      <c r="F197" s="327" t="str">
        <f>"Declarable at "&amp;D197*100&amp;"% - CAS No. "&amp;Table237[[#This Row],[CAS]]&amp;", "&amp;Table237[[#This Row],[Descriptions]]</f>
        <v>Declarable at 0.1% - CAS No. 76-14-2, Cryofluoran</v>
      </c>
    </row>
    <row r="198" spans="1:6">
      <c r="A198" s="327" t="s">
        <v>2112</v>
      </c>
      <c r="B198" s="328" t="s">
        <v>4971</v>
      </c>
      <c r="C198" s="328" t="s">
        <v>4945</v>
      </c>
      <c r="D198" s="329">
        <v>1E-3</v>
      </c>
      <c r="F198" s="327" t="str">
        <f>"Declarable at "&amp;D198*100&amp;"% - CAS No. "&amp;Table237[[#This Row],[CAS]]&amp;", "&amp;Table237[[#This Row],[Descriptions]]</f>
        <v>Declarable at 0.1% - CAS No. 127564-92-5, Dichlorpentafluorpropan</v>
      </c>
    </row>
    <row r="199" spans="1:6">
      <c r="A199" s="327" t="s">
        <v>2472</v>
      </c>
      <c r="B199" s="328" t="s">
        <v>4972</v>
      </c>
      <c r="C199" s="328" t="s">
        <v>4945</v>
      </c>
      <c r="D199" s="329">
        <v>1E-3</v>
      </c>
      <c r="F199" s="327" t="str">
        <f>"Declarable at "&amp;D199*100&amp;"% - CAS No. "&amp;Table237[[#This Row],[CAS]]&amp;", "&amp;Table237[[#This Row],[Descriptions]]</f>
        <v>Declarable at 0.1% - CAS No. 26523-64-8, Trichlortrifluorethan</v>
      </c>
    </row>
    <row r="200" spans="1:6">
      <c r="A200" s="327" t="s">
        <v>2615</v>
      </c>
      <c r="B200" s="328" t="s">
        <v>4972</v>
      </c>
      <c r="C200" s="328" t="s">
        <v>4945</v>
      </c>
      <c r="D200" s="329">
        <v>1E-3</v>
      </c>
      <c r="F200" s="327" t="str">
        <f>"Declarable at "&amp;D200*100&amp;"% - CAS No. "&amp;Table237[[#This Row],[CAS]]&amp;", "&amp;Table237[[#This Row],[Descriptions]]</f>
        <v>Declarable at 0.1% - CAS No. 354-58-5, Trichlortrifluorethan</v>
      </c>
    </row>
    <row r="201" spans="1:6">
      <c r="A201" s="327" t="s">
        <v>2644</v>
      </c>
      <c r="B201" s="328" t="s">
        <v>4973</v>
      </c>
      <c r="C201" s="328" t="s">
        <v>4945</v>
      </c>
      <c r="D201" s="329">
        <v>1E-3</v>
      </c>
      <c r="F201" s="327" t="str">
        <f>"Declarable at "&amp;D201*100&amp;"% - CAS No. "&amp;Table237[[#This Row],[CAS]]&amp;", "&amp;Table237[[#This Row],[Descriptions]]</f>
        <v>Declarable at 0.1% - CAS No. 374-07-2, 1,1-Dichlor-1,2,2,2-tetrafluorethan</v>
      </c>
    </row>
    <row r="202" spans="1:6">
      <c r="A202" s="327" t="s">
        <v>2706</v>
      </c>
      <c r="B202" s="328" t="s">
        <v>4974</v>
      </c>
      <c r="C202" s="328" t="s">
        <v>4945</v>
      </c>
      <c r="D202" s="329">
        <v>1E-3</v>
      </c>
      <c r="F202" s="327" t="str">
        <f>"Declarable at "&amp;D202*100&amp;"% - CAS No. "&amp;Table237[[#This Row],[CAS]]&amp;", "&amp;Table237[[#This Row],[Descriptions]]</f>
        <v>Declarable at 0.1% - CAS No. 4259-43-2, 1,1,1-Trichlorpentafluorpropan</v>
      </c>
    </row>
    <row r="203" spans="1:6">
      <c r="A203" s="327" t="s">
        <v>3111</v>
      </c>
      <c r="B203" s="328" t="s">
        <v>4975</v>
      </c>
      <c r="C203" s="328" t="s">
        <v>4945</v>
      </c>
      <c r="D203" s="329">
        <v>1E-3</v>
      </c>
      <c r="F203" s="327" t="str">
        <f>"Declarable at "&amp;D203*100&amp;"% - CAS No. "&amp;Table237[[#This Row],[CAS]]&amp;", "&amp;Table237[[#This Row],[Descriptions]]</f>
        <v>Declarable at 0.1% - CAS No. 76-11-9, 1,1,1,2-Tetrachlor-2,2-difluorethan</v>
      </c>
    </row>
    <row r="204" spans="1:6">
      <c r="A204" s="327" t="s">
        <v>2423</v>
      </c>
      <c r="B204" s="328" t="s">
        <v>4976</v>
      </c>
      <c r="C204" s="328" t="s">
        <v>4945</v>
      </c>
      <c r="D204" s="329">
        <v>1E-3</v>
      </c>
      <c r="F204" s="327" t="str">
        <f>"Declarable at "&amp;D204*100&amp;"% - CAS No. "&amp;Table237[[#This Row],[CAS]]&amp;", "&amp;Table237[[#This Row],[Descriptions]]</f>
        <v>Declarable at 0.1% - CAS No. 2268-46-4, 1,1,1,3-Tetrachlortetrafluorpropan</v>
      </c>
    </row>
    <row r="205" spans="1:6">
      <c r="A205" s="327" t="s">
        <v>2552</v>
      </c>
      <c r="B205" s="328" t="s">
        <v>4977</v>
      </c>
      <c r="C205" s="328" t="s">
        <v>4945</v>
      </c>
      <c r="D205" s="329">
        <v>1E-3</v>
      </c>
      <c r="F205" s="327" t="str">
        <f>"Declarable at "&amp;D205*100&amp;"% - CAS No. "&amp;Table237[[#This Row],[CAS]]&amp;", "&amp;Table237[[#This Row],[Descriptions]]</f>
        <v>Declarable at 0.1% - CAS No. 3182-26-1, 1,1,1,3,3,3-Hexachlor-2,2-difluorpropan</v>
      </c>
    </row>
    <row r="206" spans="1:6">
      <c r="A206" s="327" t="s">
        <v>2164</v>
      </c>
      <c r="B206" s="328" t="s">
        <v>4962</v>
      </c>
      <c r="C206" s="328" t="s">
        <v>4945</v>
      </c>
      <c r="D206" s="329">
        <v>1E-3</v>
      </c>
      <c r="F206" s="327" t="str">
        <f>"Declarable at "&amp;D206*100&amp;"% - CAS No. "&amp;Table237[[#This Row],[CAS]]&amp;", "&amp;Table237[[#This Row],[Descriptions]]</f>
        <v>Declarable at 0.1% - CAS No. 134237-31-3, Pentachlorotrifluoropropane</v>
      </c>
    </row>
    <row r="207" spans="1:6">
      <c r="A207" s="327" t="s">
        <v>3118</v>
      </c>
      <c r="B207" s="328" t="s">
        <v>4978</v>
      </c>
      <c r="C207" s="328" t="s">
        <v>4945</v>
      </c>
      <c r="D207" s="329">
        <v>1E-3</v>
      </c>
      <c r="F207" s="327" t="str">
        <f>"Declarable at "&amp;D207*100&amp;"% - CAS No. "&amp;Table237[[#This Row],[CAS]]&amp;", "&amp;Table237[[#This Row],[Descriptions]]</f>
        <v>Declarable at 0.1% - CAS No. 76-17-5, 1,2,3-Trichloropentafluoropropane</v>
      </c>
    </row>
    <row r="208" spans="1:6">
      <c r="A208" s="327" t="s">
        <v>2617</v>
      </c>
      <c r="B208" s="328" t="s">
        <v>4979</v>
      </c>
      <c r="C208" s="328" t="s">
        <v>4945</v>
      </c>
      <c r="D208" s="329">
        <v>1E-3</v>
      </c>
      <c r="F208" s="327" t="str">
        <f>"Declarable at "&amp;D208*100&amp;"% - CAS No. "&amp;Table237[[#This Row],[CAS]]&amp;", "&amp;Table237[[#This Row],[Descriptions]]</f>
        <v>Declarable at 0.1% - CAS No. 355-25-9, Decafluorobutane</v>
      </c>
    </row>
    <row r="209" spans="1:6">
      <c r="A209" s="327" t="s">
        <v>2955</v>
      </c>
      <c r="B209" s="328" t="s">
        <v>4980</v>
      </c>
      <c r="C209" s="328" t="s">
        <v>4945</v>
      </c>
      <c r="D209" s="329">
        <v>1E-3</v>
      </c>
      <c r="F209" s="327" t="str">
        <f>"Declarable at "&amp;D209*100&amp;"% - CAS No. "&amp;Table237[[#This Row],[CAS]]&amp;", "&amp;Table237[[#This Row],[Descriptions]]</f>
        <v>Declarable at 0.1% - CAS No. 67-72-1, Hexachloroethane</v>
      </c>
    </row>
    <row r="210" spans="1:6">
      <c r="A210" s="327" t="s">
        <v>3119</v>
      </c>
      <c r="B210" s="328" t="s">
        <v>4981</v>
      </c>
      <c r="C210" s="328" t="s">
        <v>4945</v>
      </c>
      <c r="D210" s="329">
        <v>1E-3</v>
      </c>
      <c r="F210" s="327" t="str">
        <f>"Declarable at "&amp;D210*100&amp;"% - CAS No. "&amp;Table237[[#This Row],[CAS]]&amp;", "&amp;Table237[[#This Row],[Descriptions]]</f>
        <v>Declarable at 0.1% - CAS No. 76-19-7, Octafluoropropane</v>
      </c>
    </row>
    <row r="211" spans="1:6">
      <c r="A211" s="327" t="s">
        <v>3116</v>
      </c>
      <c r="B211" s="328" t="s">
        <v>4982</v>
      </c>
      <c r="C211" s="328" t="s">
        <v>4945</v>
      </c>
      <c r="D211" s="329">
        <v>1E-3</v>
      </c>
      <c r="F211" s="327" t="str">
        <f>"Declarable at "&amp;D211*100&amp;"% - CAS No. "&amp;Table237[[#This Row],[CAS]]&amp;", "&amp;Table237[[#This Row],[Descriptions]]</f>
        <v>Declarable at 0.1% - CAS No. 76-16-4, Perfluoroethane</v>
      </c>
    </row>
    <row r="212" spans="1:6">
      <c r="A212" s="327" t="s">
        <v>2033</v>
      </c>
      <c r="B212" s="328" t="s">
        <v>3990</v>
      </c>
      <c r="C212" s="328" t="s">
        <v>3989</v>
      </c>
      <c r="D212" s="329">
        <v>1E-4</v>
      </c>
      <c r="E212" s="327" t="s">
        <v>3893</v>
      </c>
      <c r="F212" s="327" t="str">
        <f>"Declarable at "&amp;D212*100&amp;"% - CAS No. "&amp;Table237[[#This Row],[CAS]]&amp;", "&amp;Table237[[#This Row],[Descriptions]]</f>
        <v>Declarable at 0.01% - CAS No. 1189-85-1, tert-butyl chromate - 1189-85-1</v>
      </c>
    </row>
    <row r="213" spans="1:6">
      <c r="A213" s="327" t="s">
        <v>2146</v>
      </c>
      <c r="B213" s="328" t="s">
        <v>3991</v>
      </c>
      <c r="C213" s="328" t="s">
        <v>3989</v>
      </c>
      <c r="D213" s="329">
        <v>1E-4</v>
      </c>
      <c r="E213" s="327" t="s">
        <v>3893</v>
      </c>
      <c r="F213" s="327" t="str">
        <f>"Declarable at "&amp;D213*100&amp;"% - CAS No. "&amp;Table237[[#This Row],[CAS]]&amp;", "&amp;Table237[[#This Row],[Descriptions]]</f>
        <v xml:space="preserve">Declarable at 0.01% - CAS No. 1333-82-0, chromium (VI) trioxide </v>
      </c>
    </row>
    <row r="214" spans="1:6">
      <c r="A214" s="327" t="s">
        <v>2184</v>
      </c>
      <c r="B214" s="328" t="s">
        <v>3992</v>
      </c>
      <c r="C214" s="328" t="s">
        <v>3989</v>
      </c>
      <c r="D214" s="329">
        <v>1E-4</v>
      </c>
      <c r="E214" s="327" t="s">
        <v>3893</v>
      </c>
      <c r="F214" s="327" t="str">
        <f>"Declarable at "&amp;D214*100&amp;"% - CAS No. "&amp;Table237[[#This Row],[CAS]]&amp;", "&amp;Table237[[#This Row],[Descriptions]]</f>
        <v>Declarable at 0.01% - CAS No. 1344-38-3, basic lead chromate orange</v>
      </c>
    </row>
    <row r="215" spans="1:6">
      <c r="A215" s="327" t="s">
        <v>3133</v>
      </c>
      <c r="B215" s="328" t="s">
        <v>3993</v>
      </c>
      <c r="C215" s="328" t="s">
        <v>3989</v>
      </c>
      <c r="D215" s="329">
        <v>1E-4</v>
      </c>
      <c r="E215" s="327" t="s">
        <v>3893</v>
      </c>
      <c r="F215" s="327" t="str">
        <f>"Declarable at "&amp;D215*100&amp;"% - CAS No. "&amp;Table237[[#This Row],[CAS]]&amp;", "&amp;Table237[[#This Row],[Descriptions]]</f>
        <v>Declarable at 0.01% - CAS No. 7758-97-6, lead chromate</v>
      </c>
    </row>
    <row r="216" spans="1:6">
      <c r="A216" s="327" t="s">
        <v>3137</v>
      </c>
      <c r="B216" s="328" t="s">
        <v>3994</v>
      </c>
      <c r="C216" s="328" t="s">
        <v>3989</v>
      </c>
      <c r="D216" s="329">
        <v>1E-4</v>
      </c>
      <c r="E216" s="327" t="s">
        <v>3893</v>
      </c>
      <c r="F216" s="327" t="str">
        <f>"Declarable at "&amp;D216*100&amp;"% - CAS No. "&amp;Table237[[#This Row],[CAS]]&amp;", "&amp;Table237[[#This Row],[Descriptions]]</f>
        <v>Declarable at 0.01% - CAS No. 7775-11-3, sodium chromate</v>
      </c>
    </row>
    <row r="217" spans="1:6">
      <c r="A217" s="327" t="s">
        <v>3138</v>
      </c>
      <c r="B217" s="328" t="s">
        <v>3995</v>
      </c>
      <c r="C217" s="328" t="s">
        <v>3989</v>
      </c>
      <c r="D217" s="329">
        <v>1E-4</v>
      </c>
      <c r="E217" s="327" t="s">
        <v>3893</v>
      </c>
      <c r="F217" s="327" t="str">
        <f>"Declarable at "&amp;D217*100&amp;"% - CAS No. "&amp;Table237[[#This Row],[CAS]]&amp;", "&amp;Table237[[#This Row],[Descriptions]]</f>
        <v>Declarable at 0.01% - CAS No. 7778-50-9, potassium dichromate</v>
      </c>
    </row>
    <row r="218" spans="1:6">
      <c r="A218" s="327" t="s">
        <v>3148</v>
      </c>
      <c r="B218" s="328" t="s">
        <v>3996</v>
      </c>
      <c r="C218" s="328" t="s">
        <v>3989</v>
      </c>
      <c r="D218" s="329">
        <v>1E-4</v>
      </c>
      <c r="E218" s="327" t="s">
        <v>3893</v>
      </c>
      <c r="F218" s="327" t="str">
        <f>"Declarable at "&amp;D218*100&amp;"% - CAS No. "&amp;Table237[[#This Row],[CAS]]&amp;", "&amp;Table237[[#This Row],[Descriptions]]</f>
        <v>Declarable at 0.01% - CAS No. 7784-01-2, silver chromate</v>
      </c>
    </row>
    <row r="219" spans="1:6">
      <c r="A219" s="327" t="s">
        <v>3153</v>
      </c>
      <c r="B219" s="328" t="s">
        <v>3997</v>
      </c>
      <c r="C219" s="328" t="s">
        <v>3989</v>
      </c>
      <c r="D219" s="329">
        <v>1E-4</v>
      </c>
      <c r="E219" s="327" t="s">
        <v>3893</v>
      </c>
      <c r="F219" s="327" t="str">
        <f>"Declarable at "&amp;D219*100&amp;"% - CAS No. "&amp;Table237[[#This Row],[CAS]]&amp;", "&amp;Table237[[#This Row],[Descriptions]]</f>
        <v>Declarable at 0.01% - CAS No. 7789-00-6, potassium chromate</v>
      </c>
    </row>
    <row r="220" spans="1:6">
      <c r="A220" s="327" t="s">
        <v>3154</v>
      </c>
      <c r="B220" s="328" t="s">
        <v>3998</v>
      </c>
      <c r="C220" s="328" t="s">
        <v>3989</v>
      </c>
      <c r="D220" s="329">
        <v>1E-4</v>
      </c>
      <c r="E220" s="327" t="s">
        <v>3893</v>
      </c>
      <c r="F220" s="327" t="str">
        <f>"Declarable at "&amp;D220*100&amp;"% - CAS No. "&amp;Table237[[#This Row],[CAS]]&amp;", "&amp;Table237[[#This Row],[Descriptions]]</f>
        <v xml:space="preserve">Declarable at 0.01% - CAS No. 7789-06-2, strontium chromate </v>
      </c>
    </row>
    <row r="221" spans="1:6">
      <c r="A221" s="327" t="s">
        <v>3155</v>
      </c>
      <c r="B221" s="328" t="s">
        <v>3999</v>
      </c>
      <c r="C221" s="328" t="s">
        <v>3989</v>
      </c>
      <c r="D221" s="329">
        <v>1E-4</v>
      </c>
      <c r="E221" s="327" t="s">
        <v>3893</v>
      </c>
      <c r="F221" s="327" t="str">
        <f>"Declarable at "&amp;D221*100&amp;"% - CAS No. "&amp;Table237[[#This Row],[CAS]]&amp;", "&amp;Table237[[#This Row],[Descriptions]]</f>
        <v>Declarable at 0.01% - CAS No. 7789-09-5, ammonium dichromate</v>
      </c>
    </row>
    <row r="222" spans="1:6">
      <c r="A222" s="327" t="s">
        <v>3157</v>
      </c>
      <c r="B222" s="328" t="s">
        <v>4000</v>
      </c>
      <c r="C222" s="328" t="s">
        <v>3989</v>
      </c>
      <c r="D222" s="329">
        <v>1E-4</v>
      </c>
      <c r="E222" s="327" t="s">
        <v>3893</v>
      </c>
      <c r="F222" s="327" t="str">
        <f>"Declarable at "&amp;D222*100&amp;"% - CAS No. "&amp;Table237[[#This Row],[CAS]]&amp;", "&amp;Table237[[#This Row],[Descriptions]]</f>
        <v>Declarable at 0.01% - CAS No. 7789-12-0, sodium dichromate dehydrate</v>
      </c>
    </row>
    <row r="223" spans="1:6">
      <c r="A223" s="327" t="s">
        <v>3152</v>
      </c>
      <c r="B223" s="328" t="s">
        <v>4001</v>
      </c>
      <c r="C223" s="328" t="s">
        <v>3989</v>
      </c>
      <c r="D223" s="329">
        <v>1E-4</v>
      </c>
      <c r="E223" s="327" t="s">
        <v>3893</v>
      </c>
      <c r="F223" s="327" t="str">
        <f>"Declarable at "&amp;D223*100&amp;"% - CAS No. "&amp;Table237[[#This Row],[CAS]]&amp;", "&amp;Table237[[#This Row],[Descriptions]]</f>
        <v>Declarable at 0.01% - CAS No. 7788-98-9, ammonium chromate</v>
      </c>
    </row>
    <row r="224" spans="1:6">
      <c r="A224" s="327" t="s">
        <v>1955</v>
      </c>
      <c r="B224" s="328" t="s">
        <v>4002</v>
      </c>
      <c r="C224" s="328" t="s">
        <v>3989</v>
      </c>
      <c r="D224" s="329">
        <v>1E-4</v>
      </c>
      <c r="E224" s="327" t="s">
        <v>3893</v>
      </c>
      <c r="F224" s="327" t="str">
        <f>"Declarable at "&amp;D224*100&amp;"% - CAS No. "&amp;Table237[[#This Row],[CAS]]&amp;", "&amp;Table237[[#This Row],[Descriptions]]</f>
        <v>Declarable at 0.01% - CAS No. 10294-40-3, barium chromate</v>
      </c>
    </row>
    <row r="225" spans="1:6">
      <c r="A225" s="327" t="s">
        <v>1972</v>
      </c>
      <c r="B225" s="328" t="s">
        <v>4003</v>
      </c>
      <c r="C225" s="328" t="s">
        <v>3989</v>
      </c>
      <c r="D225" s="329">
        <v>1E-4</v>
      </c>
      <c r="E225" s="327" t="s">
        <v>3893</v>
      </c>
      <c r="F225" s="327" t="str">
        <f>"Declarable at "&amp;D225*100&amp;"% - CAS No. "&amp;Table237[[#This Row],[CAS]]&amp;", "&amp;Table237[[#This Row],[Descriptions]]</f>
        <v>Declarable at 0.01% - CAS No. 10588-01-9, sodium dichromate</v>
      </c>
    </row>
    <row r="226" spans="1:6">
      <c r="A226" s="327" t="s">
        <v>2101</v>
      </c>
      <c r="B226" s="328" t="s">
        <v>4004</v>
      </c>
      <c r="C226" s="328" t="s">
        <v>3989</v>
      </c>
      <c r="D226" s="329">
        <v>1E-4</v>
      </c>
      <c r="E226" s="327" t="s">
        <v>3893</v>
      </c>
      <c r="F226" s="327" t="str">
        <f>"Declarable at "&amp;D226*100&amp;"% - CAS No. "&amp;Table237[[#This Row],[CAS]]&amp;", "&amp;Table237[[#This Row],[Descriptions]]</f>
        <v>Declarable at 0.01% - CAS No. 12656-85-8, molybdenum orange</v>
      </c>
    </row>
    <row r="227" spans="1:6">
      <c r="A227" s="327" t="s">
        <v>2203</v>
      </c>
      <c r="B227" s="328" t="s">
        <v>4005</v>
      </c>
      <c r="C227" s="328" t="s">
        <v>3989</v>
      </c>
      <c r="D227" s="329">
        <v>1E-4</v>
      </c>
      <c r="E227" s="327" t="s">
        <v>3893</v>
      </c>
      <c r="F227" s="327" t="str">
        <f>"Declarable at "&amp;D227*100&amp;"% - CAS No. "&amp;Table237[[#This Row],[CAS]]&amp;", "&amp;Table237[[#This Row],[Descriptions]]</f>
        <v>Declarable at 0.01% - CAS No. 13530-65-9, zinc chromate</v>
      </c>
    </row>
    <row r="228" spans="1:6">
      <c r="A228" s="327" t="s">
        <v>2213</v>
      </c>
      <c r="B228" s="328" t="s">
        <v>4006</v>
      </c>
      <c r="C228" s="328" t="s">
        <v>3989</v>
      </c>
      <c r="D228" s="329">
        <v>1E-4</v>
      </c>
      <c r="E228" s="327" t="s">
        <v>3893</v>
      </c>
      <c r="F228" s="327" t="str">
        <f>"Declarable at "&amp;D228*100&amp;"% - CAS No. "&amp;Table237[[#This Row],[CAS]]&amp;", "&amp;Table237[[#This Row],[Descriptions]]</f>
        <v>Declarable at 0.01% - CAS No. 13765-19-0, calcium chromate</v>
      </c>
    </row>
    <row r="229" spans="1:6">
      <c r="A229" s="327" t="s">
        <v>2231</v>
      </c>
      <c r="B229" s="328" t="s">
        <v>4007</v>
      </c>
      <c r="C229" s="328" t="s">
        <v>3989</v>
      </c>
      <c r="D229" s="329">
        <v>1E-4</v>
      </c>
      <c r="E229" s="327" t="s">
        <v>3893</v>
      </c>
      <c r="F229" s="327" t="str">
        <f>"Declarable at "&amp;D229*100&amp;"% - CAS No. "&amp;Table237[[#This Row],[CAS]]&amp;", "&amp;Table237[[#This Row],[Descriptions]]</f>
        <v>Declarable at 0.01% - CAS No. 14018-95-2, zinc dichromate</v>
      </c>
    </row>
    <row r="230" spans="1:6">
      <c r="A230" s="327" t="s">
        <v>2274</v>
      </c>
      <c r="B230" s="328" t="s">
        <v>4008</v>
      </c>
      <c r="C230" s="328" t="s">
        <v>3989</v>
      </c>
      <c r="D230" s="329">
        <v>1E-4</v>
      </c>
      <c r="E230" s="327" t="s">
        <v>3893</v>
      </c>
      <c r="F230" s="327" t="str">
        <f>"Declarable at "&amp;D230*100&amp;"% - CAS No. "&amp;Table237[[#This Row],[CAS]]&amp;", "&amp;Table237[[#This Row],[Descriptions]]</f>
        <v>Declarable at 0.01% - CAS No. 14986-48-2, chromium (VI) chloride</v>
      </c>
    </row>
    <row r="231" spans="1:6">
      <c r="A231" s="327" t="s">
        <v>2360</v>
      </c>
      <c r="B231" s="328" t="s">
        <v>4009</v>
      </c>
      <c r="C231" s="328" t="s">
        <v>3989</v>
      </c>
      <c r="D231" s="329">
        <v>1E-4</v>
      </c>
      <c r="E231" s="327" t="s">
        <v>3893</v>
      </c>
      <c r="F231" s="327" t="str">
        <f>"Declarable at "&amp;D231*100&amp;"% - CAS No. "&amp;Table237[[#This Row],[CAS]]&amp;", "&amp;Table237[[#This Row],[Descriptions]]</f>
        <v>Declarable at 0.01% - CAS No. 18454-12-1, lead chromate oxide</v>
      </c>
    </row>
    <row r="232" spans="1:6">
      <c r="A232" s="327" t="s">
        <v>2361</v>
      </c>
      <c r="B232" s="328" t="s">
        <v>4010</v>
      </c>
      <c r="C232" s="328" t="s">
        <v>3989</v>
      </c>
      <c r="D232" s="329">
        <v>1E-4</v>
      </c>
      <c r="E232" s="327" t="s">
        <v>3893</v>
      </c>
      <c r="F232" s="327" t="str">
        <f>"Declarable at "&amp;D232*100&amp;"% - CAS No. "&amp;Table237[[#This Row],[CAS]]&amp;", "&amp;Table237[[#This Row],[Descriptions]]</f>
        <v>Declarable at 0.01% - CAS No. 18540-29-9, hexavalent chromium</v>
      </c>
    </row>
    <row r="233" spans="1:6">
      <c r="A233" s="327" t="s">
        <v>1999</v>
      </c>
      <c r="B233" s="328" t="s">
        <v>4011</v>
      </c>
      <c r="C233" s="328" t="s">
        <v>3989</v>
      </c>
      <c r="D233" s="329">
        <v>1E-4</v>
      </c>
      <c r="E233" s="327" t="s">
        <v>3893</v>
      </c>
      <c r="F233" s="327" t="str">
        <f>"Declarable at "&amp;D233*100&amp;"% - CAS No. "&amp;Table237[[#This Row],[CAS]]&amp;", "&amp;Table237[[#This Row],[Descriptions]]</f>
        <v>Declarable at 0.01% - CAS No. 11103-86-9, Zinc potassium chromate</v>
      </c>
    </row>
    <row r="234" spans="1:6">
      <c r="A234" s="327" t="s">
        <v>2023</v>
      </c>
      <c r="B234" s="328" t="s">
        <v>4012</v>
      </c>
      <c r="C234" s="328" t="s">
        <v>3989</v>
      </c>
      <c r="D234" s="329">
        <v>1E-4</v>
      </c>
      <c r="E234" s="327" t="s">
        <v>3893</v>
      </c>
      <c r="F234" s="327" t="str">
        <f>"Declarable at "&amp;D234*100&amp;"% - CAS No. "&amp;Table237[[#This Row],[CAS]]&amp;", "&amp;Table237[[#This Row],[Descriptions]]</f>
        <v>Declarable at 0.01% - CAS No. 116565-73-2, Chromium lead molybdenum oxide sulfate, silica-modified</v>
      </c>
    </row>
    <row r="235" spans="1:6">
      <c r="A235" s="327" t="s">
        <v>2024</v>
      </c>
      <c r="B235" s="328" t="s">
        <v>4013</v>
      </c>
      <c r="C235" s="328" t="s">
        <v>3989</v>
      </c>
      <c r="D235" s="329">
        <v>1E-4</v>
      </c>
      <c r="E235" s="327" t="s">
        <v>3893</v>
      </c>
      <c r="F235" s="327" t="str">
        <f>"Declarable at "&amp;D235*100&amp;"% - CAS No. "&amp;Table237[[#This Row],[CAS]]&amp;", "&amp;Table237[[#This Row],[Descriptions]]</f>
        <v>Declarable at 0.01% - CAS No. 116565-74-3, Chromium lead oxide sulfate, silica-modified</v>
      </c>
    </row>
    <row r="236" spans="1:6">
      <c r="A236" s="327" t="s">
        <v>2183</v>
      </c>
      <c r="B236" s="328" t="s">
        <v>4014</v>
      </c>
      <c r="C236" s="328" t="s">
        <v>3989</v>
      </c>
      <c r="D236" s="329">
        <v>1E-4</v>
      </c>
      <c r="E236" s="327" t="s">
        <v>3893</v>
      </c>
      <c r="F236" s="327" t="str">
        <f>"Declarable at "&amp;D236*100&amp;"% - CAS No. "&amp;Table237[[#This Row],[CAS]]&amp;", "&amp;Table237[[#This Row],[Descriptions]]</f>
        <v>Declarable at 0.01% - CAS No. 1344-37-2, C.I. Pigment yellow 34</v>
      </c>
    </row>
    <row r="237" spans="1:6">
      <c r="A237" s="327" t="s">
        <v>2204</v>
      </c>
      <c r="B237" s="328" t="s">
        <v>4015</v>
      </c>
      <c r="C237" s="328" t="s">
        <v>3989</v>
      </c>
      <c r="D237" s="329">
        <v>1E-4</v>
      </c>
      <c r="E237" s="327" t="s">
        <v>3893</v>
      </c>
      <c r="F237" s="327" t="str">
        <f>"Declarable at "&amp;D237*100&amp;"% - CAS No. "&amp;Table237[[#This Row],[CAS]]&amp;", "&amp;Table237[[#This Row],[Descriptions]]</f>
        <v>Declarable at 0.01% - CAS No. 13530-68-2, Chromic acid</v>
      </c>
    </row>
    <row r="238" spans="1:6">
      <c r="A238" s="327" t="s">
        <v>2244</v>
      </c>
      <c r="B238" s="328" t="s">
        <v>4016</v>
      </c>
      <c r="C238" s="328" t="s">
        <v>3989</v>
      </c>
      <c r="D238" s="329">
        <v>1E-4</v>
      </c>
      <c r="E238" s="327" t="s">
        <v>3893</v>
      </c>
      <c r="F238" s="327" t="str">
        <f>"Declarable at "&amp;D238*100&amp;"% - CAS No. "&amp;Table237[[#This Row],[CAS]]&amp;", "&amp;Table237[[#This Row],[Descriptions]]</f>
        <v>Declarable at 0.01% - CAS No. 14307-33-6, Calcium dichromate(VI)</v>
      </c>
    </row>
    <row r="239" spans="1:6">
      <c r="A239" s="327" t="s">
        <v>2642</v>
      </c>
      <c r="B239" s="328" t="s">
        <v>4017</v>
      </c>
      <c r="C239" s="328" t="s">
        <v>3989</v>
      </c>
      <c r="D239" s="329">
        <v>1E-4</v>
      </c>
      <c r="E239" s="327" t="s">
        <v>3893</v>
      </c>
      <c r="F239" s="327" t="str">
        <f>"Declarable at "&amp;D239*100&amp;"% - CAS No. "&amp;Table237[[#This Row],[CAS]]&amp;", "&amp;Table237[[#This Row],[Descriptions]]</f>
        <v>Declarable at 0.01% - CAS No. 37300-23-5, C.I. Pigment Yellow 36</v>
      </c>
    </row>
    <row r="240" spans="1:6">
      <c r="A240" s="327" t="s">
        <v>2752</v>
      </c>
      <c r="B240" s="328" t="s">
        <v>4018</v>
      </c>
      <c r="C240" s="328" t="s">
        <v>3989</v>
      </c>
      <c r="D240" s="329">
        <v>1E-4</v>
      </c>
      <c r="E240" s="327" t="s">
        <v>3893</v>
      </c>
      <c r="F240" s="327" t="str">
        <f>"Declarable at "&amp;D240*100&amp;"% - CAS No. "&amp;Table237[[#This Row],[CAS]]&amp;", "&amp;Table237[[#This Row],[Descriptions]]</f>
        <v>Declarable at 0.01% - CAS No. 49663-84-5, Pentazinc chromate octahydroxide</v>
      </c>
    </row>
    <row r="241" spans="1:6">
      <c r="A241" s="327" t="s">
        <v>2774</v>
      </c>
      <c r="B241" s="328" t="s">
        <v>4019</v>
      </c>
      <c r="C241" s="328" t="s">
        <v>3989</v>
      </c>
      <c r="D241" s="329">
        <v>1E-4</v>
      </c>
      <c r="E241" s="327" t="s">
        <v>3893</v>
      </c>
      <c r="F241" s="327" t="str">
        <f>"Declarable at "&amp;D241*100&amp;"% - CAS No. "&amp;Table237[[#This Row],[CAS]]&amp;", "&amp;Table237[[#This Row],[Descriptions]]</f>
        <v>Declarable at 0.01% - CAS No. 51899-02-6, Lead chromate sulfate (Pb9(CrO4)5(SO4)4)</v>
      </c>
    </row>
    <row r="242" spans="1:6">
      <c r="A242" s="327" t="s">
        <v>2163</v>
      </c>
      <c r="B242" s="328" t="s">
        <v>4020</v>
      </c>
      <c r="C242" s="328" t="s">
        <v>3989</v>
      </c>
      <c r="D242" s="329">
        <v>1E-4</v>
      </c>
      <c r="E242" s="327" t="s">
        <v>3893</v>
      </c>
      <c r="F242" s="327" t="str">
        <f>"Declarable at "&amp;D242*100&amp;"% - CAS No. "&amp;Table237[[#This Row],[CAS]]&amp;", "&amp;Table237[[#This Row],[Descriptions]]</f>
        <v>Declarable at 0.01% - CAS No. 13423-61-5, Magnesium chromate</v>
      </c>
    </row>
    <row r="243" spans="1:6">
      <c r="A243" s="327" t="s">
        <v>2263</v>
      </c>
      <c r="B243" s="328" t="s">
        <v>4021</v>
      </c>
      <c r="C243" s="328" t="s">
        <v>3989</v>
      </c>
      <c r="D243" s="329">
        <v>1E-4</v>
      </c>
      <c r="E243" s="327" t="s">
        <v>3893</v>
      </c>
      <c r="F243" s="327" t="str">
        <f>"Declarable at "&amp;D243*100&amp;"% - CAS No. "&amp;Table237[[#This Row],[CAS]]&amp;", "&amp;Table237[[#This Row],[Descriptions]]</f>
        <v>Declarable at 0.01% - CAS No. 148092-61-9, Lead chromate-Lead sulfate-Turquoise blue lake</v>
      </c>
    </row>
    <row r="244" spans="1:6">
      <c r="A244" s="327" t="s">
        <v>3862</v>
      </c>
      <c r="B244" s="328" t="s">
        <v>4022</v>
      </c>
      <c r="C244" s="328" t="s">
        <v>3989</v>
      </c>
      <c r="D244" s="329">
        <v>1E-4</v>
      </c>
      <c r="E244" s="327" t="s">
        <v>3893</v>
      </c>
      <c r="F244" s="327" t="str">
        <f>"Declarable at "&amp;D244*100&amp;"% - CAS No. "&amp;Table237[[#This Row],[CAS]]&amp;", "&amp;Table237[[#This Row],[Descriptions]]</f>
        <v>Declarable at 0.01% - CAS No. not identified, Sodium Bichromate</v>
      </c>
    </row>
    <row r="245" spans="1:6">
      <c r="A245" s="327" t="s">
        <v>2446</v>
      </c>
      <c r="B245" s="328" t="s">
        <v>4023</v>
      </c>
      <c r="C245" s="328" t="s">
        <v>3989</v>
      </c>
      <c r="D245" s="329">
        <v>1E-4</v>
      </c>
      <c r="E245" s="327" t="s">
        <v>3893</v>
      </c>
      <c r="F245" s="327" t="str">
        <f>"Declarable at "&amp;D245*100&amp;"% - CAS No. "&amp;Table237[[#This Row],[CAS]]&amp;", "&amp;Table237[[#This Row],[Descriptions]]</f>
        <v>Declarable at 0.01% - CAS No. 24613-89-6, Dichromium tris(chromate)</v>
      </c>
    </row>
    <row r="246" spans="1:6">
      <c r="A246" s="327" t="s">
        <v>3862</v>
      </c>
      <c r="B246" s="328" t="s">
        <v>4024</v>
      </c>
      <c r="C246" s="328" t="s">
        <v>3989</v>
      </c>
      <c r="D246" s="329">
        <v>1E-4</v>
      </c>
      <c r="E246" s="327" t="s">
        <v>3893</v>
      </c>
      <c r="F246" s="327" t="str">
        <f>"Declarable at "&amp;D246*100&amp;"% - CAS No. "&amp;Table237[[#This Row],[CAS]]&amp;", "&amp;Table237[[#This Row],[Descriptions]]</f>
        <v>Declarable at 0.01% - CAS No. not identified, Chromates</v>
      </c>
    </row>
    <row r="247" spans="1:6">
      <c r="A247" s="327" t="s">
        <v>3127</v>
      </c>
      <c r="B247" s="328" t="s">
        <v>4015</v>
      </c>
      <c r="C247" s="328" t="s">
        <v>3989</v>
      </c>
      <c r="D247" s="329">
        <v>1E-4</v>
      </c>
      <c r="E247" s="327" t="s">
        <v>3893</v>
      </c>
      <c r="F247" s="327" t="str">
        <f>"Declarable at "&amp;D247*100&amp;"% - CAS No. "&amp;Table237[[#This Row],[CAS]]&amp;", "&amp;Table237[[#This Row],[Descriptions]]</f>
        <v>Declarable at 0.01% - CAS No. 7738-94-5, Chromic acid</v>
      </c>
    </row>
    <row r="248" spans="1:6">
      <c r="A248" s="327" t="s">
        <v>3862</v>
      </c>
      <c r="B248" s="328" t="s">
        <v>4025</v>
      </c>
      <c r="C248" s="328" t="s">
        <v>3989</v>
      </c>
      <c r="D248" s="329">
        <v>1E-4</v>
      </c>
      <c r="E248" s="327" t="s">
        <v>3893</v>
      </c>
      <c r="F248" s="327" t="str">
        <f>"Declarable at "&amp;D248*100&amp;"% - CAS No. "&amp;Table237[[#This Row],[CAS]]&amp;", "&amp;Table237[[#This Row],[Descriptions]]</f>
        <v xml:space="preserve">Declarable at 0.01% - CAS No. not identified, Metallic Pigment blend </v>
      </c>
    </row>
    <row r="249" spans="1:6">
      <c r="A249" s="327" t="s">
        <v>3862</v>
      </c>
      <c r="B249" s="328" t="s">
        <v>4026</v>
      </c>
      <c r="C249" s="328" t="s">
        <v>3989</v>
      </c>
      <c r="D249" s="329">
        <v>1E-4</v>
      </c>
      <c r="E249" s="327" t="s">
        <v>3893</v>
      </c>
      <c r="F249" s="327" t="str">
        <f>"Declarable at "&amp;D249*100&amp;"% - CAS No. "&amp;Table237[[#This Row],[CAS]]&amp;", "&amp;Table237[[#This Row],[Descriptions]]</f>
        <v>Declarable at 0.01% - CAS No. not identified, Metallic pigment blend 5-GyYBkR</v>
      </c>
    </row>
    <row r="250" spans="1:6">
      <c r="A250" s="327" t="s">
        <v>3862</v>
      </c>
      <c r="B250" s="328" t="s">
        <v>4027</v>
      </c>
      <c r="C250" s="328" t="s">
        <v>3989</v>
      </c>
      <c r="D250" s="329">
        <v>1E-4</v>
      </c>
      <c r="E250" s="327" t="s">
        <v>3893</v>
      </c>
      <c r="F250" s="327" t="str">
        <f>"Declarable at "&amp;D250*100&amp;"% - CAS No. "&amp;Table237[[#This Row],[CAS]]&amp;", "&amp;Table237[[#This Row],[Descriptions]]</f>
        <v>Declarable at 0.01% - CAS No. not identified, Metallic pigment blend 5 - GyRY</v>
      </c>
    </row>
    <row r="251" spans="1:6" ht="28.5">
      <c r="A251" s="327" t="s">
        <v>3534</v>
      </c>
      <c r="B251" s="328" t="s">
        <v>4029</v>
      </c>
      <c r="C251" s="328" t="s">
        <v>4028</v>
      </c>
      <c r="D251" s="329">
        <v>1E-3</v>
      </c>
      <c r="F251" s="327" t="str">
        <f>"Declarable at "&amp;D251*100&amp;"% - CAS No. "&amp;Table237[[#This Row],[CAS]]&amp;", "&amp;Table237[[#This Row],[Descriptions]]</f>
        <v>Declarable at 0.1% - CAS No. 65996-93-2, Pitch, coal tar, high temp</v>
      </c>
    </row>
    <row r="252" spans="1:6" ht="28.5">
      <c r="A252" s="327" t="s">
        <v>3537</v>
      </c>
      <c r="B252" s="328" t="s">
        <v>4030</v>
      </c>
      <c r="C252" s="328" t="s">
        <v>4028</v>
      </c>
      <c r="D252" s="329">
        <v>1E-3</v>
      </c>
      <c r="F252" s="327" t="str">
        <f>"Declarable at "&amp;D252*100&amp;"% - CAS No. "&amp;Table237[[#This Row],[CAS]]&amp;", "&amp;Table237[[#This Row],[Descriptions]]</f>
        <v>Declarable at 0.1% - CAS No. 8007-45-2, Coal tars</v>
      </c>
    </row>
    <row r="253" spans="1:6" ht="28.5">
      <c r="A253" s="327" t="s">
        <v>3532</v>
      </c>
      <c r="B253" s="328" t="s">
        <v>4031</v>
      </c>
      <c r="C253" s="328" t="s">
        <v>4028</v>
      </c>
      <c r="D253" s="329">
        <v>1E-3</v>
      </c>
      <c r="F253" s="327" t="str">
        <f>"Declarable at "&amp;D253*100&amp;"% - CAS No. "&amp;Table237[[#This Row],[CAS]]&amp;", "&amp;Table237[[#This Row],[Descriptions]]</f>
        <v>Declarable at 0.1% - CAS No. 65996-89-6, Tar, coal, high-temperature</v>
      </c>
    </row>
    <row r="254" spans="1:6" ht="28.5">
      <c r="A254" s="327" t="s">
        <v>3541</v>
      </c>
      <c r="B254" s="328" t="s">
        <v>4032</v>
      </c>
      <c r="C254" s="328" t="s">
        <v>4028</v>
      </c>
      <c r="D254" s="329">
        <v>1E-3</v>
      </c>
      <c r="F254" s="327" t="str">
        <f>"Declarable at "&amp;D254*100&amp;"% - CAS No. "&amp;Table237[[#This Row],[CAS]]&amp;", "&amp;Table237[[#This Row],[Descriptions]]</f>
        <v>Declarable at 0.1% - CAS No. 90640-80-5, Anthracene oil</v>
      </c>
    </row>
    <row r="255" spans="1:6" ht="28.5">
      <c r="A255" s="327" t="s">
        <v>3542</v>
      </c>
      <c r="B255" s="328" t="s">
        <v>4033</v>
      </c>
      <c r="C255" s="328" t="s">
        <v>4028</v>
      </c>
      <c r="D255" s="329">
        <v>1E-3</v>
      </c>
      <c r="F255" s="327" t="str">
        <f>"Declarable at "&amp;D255*100&amp;"% - CAS No. "&amp;Table237[[#This Row],[CAS]]&amp;", "&amp;Table237[[#This Row],[Descriptions]]</f>
        <v>Declarable at 0.1% - CAS No. 90640-84-9, Creosote oil, acenaphthalene fraction</v>
      </c>
    </row>
    <row r="256" spans="1:6" ht="28.5">
      <c r="A256" s="327" t="s">
        <v>3539</v>
      </c>
      <c r="B256" s="328" t="s">
        <v>4034</v>
      </c>
      <c r="C256" s="328" t="s">
        <v>4028</v>
      </c>
      <c r="D256" s="329">
        <v>1E-3</v>
      </c>
      <c r="F256" s="327" t="str">
        <f>"Declarable at "&amp;D256*100&amp;"% - CAS No. "&amp;Table237[[#This Row],[CAS]]&amp;", "&amp;Table237[[#This Row],[Descriptions]]</f>
        <v>Declarable at 0.1% - CAS No. 84650-04-4, Distillates (coal tar), naphthalene oils</v>
      </c>
    </row>
    <row r="257" spans="1:6" ht="28.5">
      <c r="A257" s="327" t="s">
        <v>3536</v>
      </c>
      <c r="B257" s="328" t="s">
        <v>4035</v>
      </c>
      <c r="C257" s="328" t="s">
        <v>4028</v>
      </c>
      <c r="D257" s="329">
        <v>1E-3</v>
      </c>
      <c r="F257" s="327" t="str">
        <f>"Declarable at "&amp;D257*100&amp;"% - CAS No. "&amp;Table237[[#This Row],[CAS]]&amp;", "&amp;Table237[[#This Row],[Descriptions]]</f>
        <v>Declarable at 0.1% - CAS No. 8001-58-9, Creosote</v>
      </c>
    </row>
    <row r="258" spans="1:6" ht="28.5">
      <c r="A258" s="327" t="s">
        <v>3528</v>
      </c>
      <c r="B258" s="328" t="s">
        <v>4036</v>
      </c>
      <c r="C258" s="328" t="s">
        <v>4028</v>
      </c>
      <c r="D258" s="329">
        <v>1E-3</v>
      </c>
      <c r="F258" s="327" t="str">
        <f>"Declarable at "&amp;D258*100&amp;"% - CAS No. "&amp;Table237[[#This Row],[CAS]]&amp;", "&amp;Table237[[#This Row],[Descriptions]]</f>
        <v>Declarable at 0.1% - CAS No. 122384-78-5, Extract residues (coal tar)</v>
      </c>
    </row>
    <row r="259" spans="1:6" ht="28.5">
      <c r="A259" s="327" t="s">
        <v>3530</v>
      </c>
      <c r="B259" s="328" t="s">
        <v>4037</v>
      </c>
      <c r="C259" s="328" t="s">
        <v>4028</v>
      </c>
      <c r="D259" s="329">
        <v>1E-3</v>
      </c>
      <c r="F259" s="327" t="str">
        <f>"Declarable at "&amp;D259*100&amp;"% - CAS No. "&amp;Table237[[#This Row],[CAS]]&amp;", "&amp;Table237[[#This Row],[Descriptions]]</f>
        <v>Declarable at 0.1% - CAS No. 61789-28-4, Creosote oil</v>
      </c>
    </row>
    <row r="260" spans="1:6" ht="28.5">
      <c r="A260" s="327" t="s">
        <v>3531</v>
      </c>
      <c r="B260" s="328" t="s">
        <v>4038</v>
      </c>
      <c r="C260" s="328" t="s">
        <v>4028</v>
      </c>
      <c r="D260" s="329">
        <v>1E-3</v>
      </c>
      <c r="F260" s="327" t="str">
        <f>"Declarable at "&amp;D260*100&amp;"% - CAS No. "&amp;Table237[[#This Row],[CAS]]&amp;", "&amp;Table237[[#This Row],[Descriptions]]</f>
        <v>Declarable at 0.1% - CAS No. 65996-85-2, Tar acids, coal, crude</v>
      </c>
    </row>
    <row r="261" spans="1:6" ht="28.5">
      <c r="A261" s="327" t="s">
        <v>3533</v>
      </c>
      <c r="B261" s="328" t="s">
        <v>4039</v>
      </c>
      <c r="C261" s="328" t="s">
        <v>4028</v>
      </c>
      <c r="D261" s="329">
        <v>1E-3</v>
      </c>
      <c r="F261" s="327" t="str">
        <f>"Declarable at "&amp;D261*100&amp;"% - CAS No. "&amp;Table237[[#This Row],[CAS]]&amp;", "&amp;Table237[[#This Row],[Descriptions]]</f>
        <v>Declarable at 0.1% - CAS No. 65996-91-0, Distillates (coal tar), upper</v>
      </c>
    </row>
    <row r="262" spans="1:6" ht="28.5">
      <c r="A262" s="327" t="s">
        <v>3538</v>
      </c>
      <c r="B262" s="328" t="s">
        <v>4040</v>
      </c>
      <c r="C262" s="328" t="s">
        <v>4028</v>
      </c>
      <c r="D262" s="329">
        <v>1E-3</v>
      </c>
      <c r="F262" s="327" t="str">
        <f>"Declarable at "&amp;D262*100&amp;"% - CAS No. "&amp;Table237[[#This Row],[CAS]]&amp;", "&amp;Table237[[#This Row],[Descriptions]]</f>
        <v>Declarable at 0.1% - CAS No. 8021-39-4, Creosote, wood</v>
      </c>
    </row>
    <row r="263" spans="1:6" ht="28.5">
      <c r="A263" s="327" t="s">
        <v>3535</v>
      </c>
      <c r="B263" s="328" t="s">
        <v>4041</v>
      </c>
      <c r="C263" s="328" t="s">
        <v>4028</v>
      </c>
      <c r="D263" s="329">
        <v>1E-3</v>
      </c>
      <c r="F263" s="327" t="str">
        <f>"Declarable at "&amp;D263*100&amp;"% - CAS No. "&amp;Table237[[#This Row],[CAS]]&amp;", "&amp;Table237[[#This Row],[Descriptions]]</f>
        <v>Declarable at 0.1% - CAS No. 70321-79-8, Creosote oil, high-boiling distillate</v>
      </c>
    </row>
    <row r="264" spans="1:6" ht="28.5">
      <c r="A264" s="327" t="s">
        <v>2810</v>
      </c>
      <c r="B264" s="328" t="s">
        <v>4487</v>
      </c>
      <c r="C264" s="328" t="s">
        <v>5164</v>
      </c>
      <c r="D264" s="329">
        <v>1E-3</v>
      </c>
      <c r="F264" s="327" t="str">
        <f>"Declarable at "&amp;D264*100&amp;"% - CAS No. "&amp;Table237[[#This Row],[CAS]]&amp;", "&amp;Table237[[#This Row],[Descriptions]]</f>
        <v>Declarable at 0.1% - CAS No. 55728-51-3, (2',7'-Dibromo-3',6'-dihydroxy-3-oxospiro[isobenzofuran-1(3H),9'-[9H]xanthen]-4'-yl)hydroxymercury</v>
      </c>
    </row>
    <row r="265" spans="1:6" ht="28.5">
      <c r="A265" s="327" t="s">
        <v>2952</v>
      </c>
      <c r="B265" s="328" t="s">
        <v>5165</v>
      </c>
      <c r="C265" s="328" t="s">
        <v>5164</v>
      </c>
      <c r="D265" s="329">
        <v>1E-3</v>
      </c>
      <c r="F265" s="327" t="str">
        <f>"Declarable at "&amp;D265*100&amp;"% - CAS No. "&amp;Table237[[#This Row],[CAS]]&amp;", "&amp;Table237[[#This Row],[Descriptions]]</f>
        <v>Declarable at 0.1% - CAS No. 67562-39-4, 1,2,3,4,6,7,8-Heptachlorodibenzofuran</v>
      </c>
    </row>
    <row r="266" spans="1:6" ht="28.5">
      <c r="A266" s="327" t="s">
        <v>2619</v>
      </c>
      <c r="B266" s="328" t="s">
        <v>5166</v>
      </c>
      <c r="C266" s="328" t="s">
        <v>5164</v>
      </c>
      <c r="D266" s="329">
        <v>1E-3</v>
      </c>
      <c r="F266" s="327" t="str">
        <f>"Declarable at "&amp;D266*100&amp;"% - CAS No. "&amp;Table237[[#This Row],[CAS]]&amp;", "&amp;Table237[[#This Row],[Descriptions]]</f>
        <v>Declarable at 0.1% - CAS No. 35822-46-9, 1,2,3,4,6,7,8-Heptachlorodibenzo-p-dioxin</v>
      </c>
    </row>
    <row r="267" spans="1:6" ht="28.5">
      <c r="A267" s="327" t="s">
        <v>2808</v>
      </c>
      <c r="B267" s="328" t="s">
        <v>5167</v>
      </c>
      <c r="C267" s="328" t="s">
        <v>5164</v>
      </c>
      <c r="D267" s="329">
        <v>1E-3</v>
      </c>
      <c r="F267" s="327" t="str">
        <f>"Declarable at "&amp;D267*100&amp;"% - CAS No. "&amp;Table237[[#This Row],[CAS]]&amp;", "&amp;Table237[[#This Row],[Descriptions]]</f>
        <v>Declarable at 0.1% - CAS No. 55673-89-7, 1,2,3,4,7,8,9-Hexachlorodibenzofuran</v>
      </c>
    </row>
    <row r="268" spans="1:6" ht="28.5">
      <c r="A268" s="327" t="s">
        <v>3037</v>
      </c>
      <c r="B268" s="328" t="s">
        <v>5168</v>
      </c>
      <c r="C268" s="328" t="s">
        <v>5164</v>
      </c>
      <c r="D268" s="329">
        <v>1E-3</v>
      </c>
      <c r="F268" s="327" t="str">
        <f>"Declarable at "&amp;D268*100&amp;"% - CAS No. "&amp;Table237[[#This Row],[CAS]]&amp;", "&amp;Table237[[#This Row],[Descriptions]]</f>
        <v>Declarable at 0.1% - CAS No. 70648-26-9, 1,2,3,4,7,8-Hexachloro dibenzofuran</v>
      </c>
    </row>
    <row r="269" spans="1:6" ht="28.5">
      <c r="A269" s="327" t="s">
        <v>2658</v>
      </c>
      <c r="B269" s="328" t="s">
        <v>5169</v>
      </c>
      <c r="C269" s="328" t="s">
        <v>5164</v>
      </c>
      <c r="D269" s="329">
        <v>1E-3</v>
      </c>
      <c r="F269" s="327" t="str">
        <f>"Declarable at "&amp;D269*100&amp;"% - CAS No. "&amp;Table237[[#This Row],[CAS]]&amp;", "&amp;Table237[[#This Row],[Descriptions]]</f>
        <v>Declarable at 0.1% - CAS No. 39227-28-6, 1,2,3,4,7,8-Hexachlorodibenzo-p-dioxin</v>
      </c>
    </row>
    <row r="270" spans="1:6" ht="28.5">
      <c r="A270" s="327" t="s">
        <v>2824</v>
      </c>
      <c r="B270" s="328" t="s">
        <v>5170</v>
      </c>
      <c r="C270" s="328" t="s">
        <v>5164</v>
      </c>
      <c r="D270" s="329">
        <v>1E-3</v>
      </c>
      <c r="F270" s="327" t="str">
        <f>"Declarable at "&amp;D270*100&amp;"% - CAS No. "&amp;Table237[[#This Row],[CAS]]&amp;", "&amp;Table237[[#This Row],[Descriptions]]</f>
        <v>Declarable at 0.1% - CAS No. 57117-44-9, 1,2,3,6,7,8-Hexachloro dibenzofuran</v>
      </c>
    </row>
    <row r="271" spans="1:6" ht="28.5">
      <c r="A271" s="327" t="s">
        <v>2831</v>
      </c>
      <c r="B271" s="328" t="s">
        <v>5171</v>
      </c>
      <c r="C271" s="328" t="s">
        <v>5164</v>
      </c>
      <c r="D271" s="329">
        <v>1E-3</v>
      </c>
      <c r="F271" s="327" t="str">
        <f>"Declarable at "&amp;D271*100&amp;"% - CAS No. "&amp;Table237[[#This Row],[CAS]]&amp;", "&amp;Table237[[#This Row],[Descriptions]]</f>
        <v>Declarable at 0.1% - CAS No. 57653-85-7, 1,2,3,6,7,8-Hexachlorodibenzo-p-dioxin</v>
      </c>
    </row>
    <row r="272" spans="1:6" ht="28.5">
      <c r="A272" s="327" t="s">
        <v>3061</v>
      </c>
      <c r="B272" s="328" t="s">
        <v>5172</v>
      </c>
      <c r="C272" s="328" t="s">
        <v>5164</v>
      </c>
      <c r="D272" s="329">
        <v>1E-3</v>
      </c>
      <c r="F272" s="327" t="str">
        <f>"Declarable at "&amp;D272*100&amp;"% - CAS No. "&amp;Table237[[#This Row],[CAS]]&amp;", "&amp;Table237[[#This Row],[Descriptions]]</f>
        <v>Declarable at 0.1% - CAS No. 72918-21-9, 1,2,3,7,8,9-Hexachloro dibenzofuran</v>
      </c>
    </row>
    <row r="273" spans="1:6" ht="28.5">
      <c r="A273" s="327" t="s">
        <v>2376</v>
      </c>
      <c r="B273" s="328" t="s">
        <v>5173</v>
      </c>
      <c r="C273" s="328" t="s">
        <v>5164</v>
      </c>
      <c r="D273" s="329">
        <v>1E-3</v>
      </c>
      <c r="F273" s="327" t="str">
        <f>"Declarable at "&amp;D273*100&amp;"% - CAS No. "&amp;Table237[[#This Row],[CAS]]&amp;", "&amp;Table237[[#This Row],[Descriptions]]</f>
        <v>Declarable at 0.1% - CAS No. 19408-74-3, 1,2,3,7,8,9-Hexachlorodibenzo-p-dioxin</v>
      </c>
    </row>
    <row r="274" spans="1:6" ht="28.5">
      <c r="A274" s="327" t="s">
        <v>2823</v>
      </c>
      <c r="B274" s="328" t="s">
        <v>5174</v>
      </c>
      <c r="C274" s="328" t="s">
        <v>5164</v>
      </c>
      <c r="D274" s="329">
        <v>1E-3</v>
      </c>
      <c r="F274" s="327" t="str">
        <f>"Declarable at "&amp;D274*100&amp;"% - CAS No. "&amp;Table237[[#This Row],[CAS]]&amp;", "&amp;Table237[[#This Row],[Descriptions]]</f>
        <v>Declarable at 0.1% - CAS No. 57117-41-6, 1,2,3,7,8-Pentachloro dibenzofuran</v>
      </c>
    </row>
    <row r="275" spans="1:6" ht="28.5">
      <c r="A275" s="327" t="s">
        <v>2670</v>
      </c>
      <c r="B275" s="328" t="s">
        <v>5175</v>
      </c>
      <c r="C275" s="328" t="s">
        <v>5164</v>
      </c>
      <c r="D275" s="329">
        <v>1E-3</v>
      </c>
      <c r="F275" s="327" t="str">
        <f>"Declarable at "&amp;D275*100&amp;"% - CAS No. "&amp;Table237[[#This Row],[CAS]]&amp;", "&amp;Table237[[#This Row],[Descriptions]]</f>
        <v>Declarable at 0.1% - CAS No. 40321-76-4, 1,2,3,7,8-Pentachlorodibenzo-p-dioxin</v>
      </c>
    </row>
    <row r="276" spans="1:6" ht="28.5">
      <c r="A276" s="327" t="s">
        <v>2884</v>
      </c>
      <c r="B276" s="328" t="s">
        <v>5176</v>
      </c>
      <c r="C276" s="328" t="s">
        <v>5164</v>
      </c>
      <c r="D276" s="329">
        <v>1E-3</v>
      </c>
      <c r="F276" s="327" t="str">
        <f>"Declarable at "&amp;D276*100&amp;"% - CAS No. "&amp;Table237[[#This Row],[CAS]]&amp;", "&amp;Table237[[#This Row],[Descriptions]]</f>
        <v>Declarable at 0.1% - CAS No. 60851-34-5, 2,3,4,6,7,8-Hexachloro dibenzofurans</v>
      </c>
    </row>
    <row r="277" spans="1:6" ht="28.5">
      <c r="A277" s="327" t="s">
        <v>2822</v>
      </c>
      <c r="B277" s="328" t="s">
        <v>5177</v>
      </c>
      <c r="C277" s="328" t="s">
        <v>5164</v>
      </c>
      <c r="D277" s="329">
        <v>1E-3</v>
      </c>
      <c r="F277" s="327" t="str">
        <f>"Declarable at "&amp;D277*100&amp;"% - CAS No. "&amp;Table237[[#This Row],[CAS]]&amp;", "&amp;Table237[[#This Row],[Descriptions]]</f>
        <v>Declarable at 0.1% - CAS No. 57117-31-4, 2,3,4,7,8-Pentachloro dibenzofurans</v>
      </c>
    </row>
    <row r="278" spans="1:6" ht="28.5">
      <c r="A278" s="327" t="s">
        <v>2764</v>
      </c>
      <c r="B278" s="328" t="s">
        <v>5178</v>
      </c>
      <c r="C278" s="328" t="s">
        <v>5164</v>
      </c>
      <c r="D278" s="329">
        <v>1E-3</v>
      </c>
      <c r="F278" s="327" t="str">
        <f>"Declarable at "&amp;D278*100&amp;"% - CAS No. "&amp;Table237[[#This Row],[CAS]]&amp;", "&amp;Table237[[#This Row],[Descriptions]]</f>
        <v>Declarable at 0.1% - CAS No. 51207-31-9, 2,3,7,8-Tetrachloro dibenzofurans</v>
      </c>
    </row>
    <row r="279" spans="1:6" ht="28.5">
      <c r="A279" s="327" t="s">
        <v>2337</v>
      </c>
      <c r="B279" s="328" t="s">
        <v>5179</v>
      </c>
      <c r="C279" s="328" t="s">
        <v>5164</v>
      </c>
      <c r="D279" s="329">
        <v>1E-3</v>
      </c>
      <c r="F279" s="327" t="str">
        <f>"Declarable at "&amp;D279*100&amp;"% - CAS No. "&amp;Table237[[#This Row],[CAS]]&amp;", "&amp;Table237[[#This Row],[Descriptions]]</f>
        <v>Declarable at 0.1% - CAS No. 1746-01-6, 2,3,7,8-Tetrachlorodibenzo-p-dioxin (TCDD)</v>
      </c>
    </row>
    <row r="280" spans="1:6" ht="28.5">
      <c r="A280" s="327" t="s">
        <v>2584</v>
      </c>
      <c r="B280" s="328" t="s">
        <v>5180</v>
      </c>
      <c r="C280" s="328" t="s">
        <v>5164</v>
      </c>
      <c r="D280" s="329">
        <v>1E-3</v>
      </c>
      <c r="F280" s="327" t="str">
        <f>"Declarable at "&amp;D280*100&amp;"% - CAS No. "&amp;Table237[[#This Row],[CAS]]&amp;", "&amp;Table237[[#This Row],[Descriptions]]</f>
        <v>Declarable at 0.1% - CAS No. 33857-26-0, 2,7-Dichlorodibenzo-p-dioxin</v>
      </c>
    </row>
    <row r="281" spans="1:6" ht="28.5">
      <c r="A281" s="327" t="s">
        <v>2595</v>
      </c>
      <c r="B281" s="328" t="s">
        <v>5181</v>
      </c>
      <c r="C281" s="328" t="s">
        <v>5164</v>
      </c>
      <c r="D281" s="329">
        <v>1E-3</v>
      </c>
      <c r="F281" s="327" t="str">
        <f>"Declarable at "&amp;D281*100&amp;"% - CAS No. "&amp;Table237[[#This Row],[CAS]]&amp;", "&amp;Table237[[#This Row],[Descriptions]]</f>
        <v>Declarable at 0.1% - CAS No. 34465-46-8, Hexachlorodibenzodioxin</v>
      </c>
    </row>
    <row r="282" spans="1:6" ht="28.5">
      <c r="A282" s="327" t="s">
        <v>2115</v>
      </c>
      <c r="B282" s="328" t="s">
        <v>4635</v>
      </c>
      <c r="C282" s="328" t="s">
        <v>5164</v>
      </c>
      <c r="D282" s="329">
        <v>1E-3</v>
      </c>
      <c r="F282" s="327" t="str">
        <f>"Declarable at "&amp;D282*100&amp;"% - CAS No. "&amp;Table237[[#This Row],[CAS]]&amp;", "&amp;Table237[[#This Row],[Descriptions]]</f>
        <v>Declarable at 0.1% - CAS No. 129-16-8, Mercury, (2',7'-dibromo-3',6'-dihydroxy-3-oxospiro[isobenzofuran-1(3H),9'-[9H]xanthen ]-4'-yl)hydroxy-, disodium salt</v>
      </c>
    </row>
    <row r="283" spans="1:6" ht="42.75">
      <c r="A283" s="327" t="s">
        <v>3175</v>
      </c>
      <c r="B283" s="328" t="s">
        <v>5182</v>
      </c>
      <c r="C283" s="328" t="s">
        <v>5164</v>
      </c>
      <c r="D283" s="329">
        <v>1E-3</v>
      </c>
      <c r="F283" s="327" t="str">
        <f>"Declarable at "&amp;D283*100&amp;"% - CAS No. "&amp;Table237[[#This Row],[CAS]]&amp;", "&amp;Table237[[#This Row],[Descriptions]]</f>
        <v>Declarable at 0.1% - CAS No. 79745-01-0, Nickel,[6,8,16,18-tetrachloro-1,11-bis(2-furanylmethyl)-1,10,11, 20-tetrahydrodibenzo[c,j]dipyrazolo[3,4-f:3',4'-m][1,2,5,8,9,12] hexaazacyclotetradecinato(2-)-N5,N10,N15,N20]-</v>
      </c>
    </row>
    <row r="284" spans="1:6" ht="28.5">
      <c r="A284" s="327" t="s">
        <v>2656</v>
      </c>
      <c r="B284" s="328" t="s">
        <v>5183</v>
      </c>
      <c r="C284" s="328" t="s">
        <v>5164</v>
      </c>
      <c r="D284" s="329">
        <v>1E-3</v>
      </c>
      <c r="F284" s="327" t="str">
        <f>"Declarable at "&amp;D284*100&amp;"% - CAS No. "&amp;Table237[[#This Row],[CAS]]&amp;", "&amp;Table237[[#This Row],[Descriptions]]</f>
        <v>Declarable at 0.1% - CAS No. 39001-02-0, Octachlorodibenzofuran</v>
      </c>
    </row>
    <row r="285" spans="1:6" ht="28.5">
      <c r="A285" s="327" t="s">
        <v>2566</v>
      </c>
      <c r="B285" s="328" t="s">
        <v>5184</v>
      </c>
      <c r="C285" s="328" t="s">
        <v>5164</v>
      </c>
      <c r="D285" s="329">
        <v>1E-3</v>
      </c>
      <c r="F285" s="327" t="str">
        <f>"Declarable at "&amp;D285*100&amp;"% - CAS No. "&amp;Table237[[#This Row],[CAS]]&amp;", "&amp;Table237[[#This Row],[Descriptions]]</f>
        <v>Declarable at 0.1% - CAS No. 3268-87-9, Octachlorodibenzo-p-dioxin</v>
      </c>
    </row>
    <row r="286" spans="1:6" ht="28.5">
      <c r="A286" s="327" t="s">
        <v>2140</v>
      </c>
      <c r="B286" s="328" t="s">
        <v>4456</v>
      </c>
      <c r="C286" s="328" t="s">
        <v>5164</v>
      </c>
      <c r="D286" s="329">
        <v>1E-3</v>
      </c>
      <c r="F286" s="327" t="str">
        <f>"Declarable at "&amp;D286*100&amp;"% - CAS No. "&amp;Table237[[#This Row],[CAS]]&amp;", "&amp;Table237[[#This Row],[Descriptions]]</f>
        <v>Declarable at 0.1% - CAS No. 1326-05-2, Spiro[isobenzofuran-1(3H),9'-[9H]xanthen]-3-one, 2',4',5',7'-tetrabromo-3',6'-dihydroxy-, lead salt</v>
      </c>
    </row>
    <row r="287" spans="1:6" ht="42.75">
      <c r="A287" s="327" t="s">
        <v>1995</v>
      </c>
      <c r="B287" s="328" t="s">
        <v>4043</v>
      </c>
      <c r="C287" s="328" t="s">
        <v>4042</v>
      </c>
      <c r="D287" s="329">
        <v>1E-3</v>
      </c>
      <c r="F287" s="327" t="str">
        <f>"Declarable at "&amp;D287*100&amp;"% - CAS No. "&amp;Table237[[#This Row],[CAS]]&amp;", "&amp;Table237[[#This Row],[Descriptions]]</f>
        <v xml:space="preserve">Declarable at 0.1% - CAS No. 110-80-5, Cellosolve / 2-Ethoxyethanol </v>
      </c>
    </row>
    <row r="288" spans="1:6" ht="42.75">
      <c r="A288" s="327" t="s">
        <v>2003</v>
      </c>
      <c r="B288" s="328" t="s">
        <v>4044</v>
      </c>
      <c r="C288" s="328" t="s">
        <v>4042</v>
      </c>
      <c r="D288" s="329">
        <v>1E-3</v>
      </c>
      <c r="F288" s="327" t="str">
        <f>"Declarable at "&amp;D288*100&amp;"% - CAS No. "&amp;Table237[[#This Row],[CAS]]&amp;", "&amp;Table237[[#This Row],[Descriptions]]</f>
        <v>Declarable at 0.1% - CAS No. 111-15-9, Cellosolve Acetate / 2-Ethoxyethyl acetate</v>
      </c>
    </row>
    <row r="289" spans="1:6" ht="42.75">
      <c r="A289" s="327" t="s">
        <v>1991</v>
      </c>
      <c r="B289" s="328" t="s">
        <v>4045</v>
      </c>
      <c r="C289" s="328" t="s">
        <v>4042</v>
      </c>
      <c r="D289" s="329">
        <v>1E-3</v>
      </c>
      <c r="F289" s="327" t="str">
        <f>"Declarable at "&amp;D289*100&amp;"% - CAS No. "&amp;Table237[[#This Row],[CAS]]&amp;", "&amp;Table237[[#This Row],[Descriptions]]</f>
        <v>Declarable at 0.1% - CAS No. 109-86-4, Methyl Cellosolve / 2-Methoxyethanol</v>
      </c>
    </row>
    <row r="290" spans="1:6" ht="42.75">
      <c r="A290" s="327" t="s">
        <v>1993</v>
      </c>
      <c r="B290" s="328" t="s">
        <v>4046</v>
      </c>
      <c r="C290" s="328" t="s">
        <v>4042</v>
      </c>
      <c r="D290" s="329">
        <v>1E-3</v>
      </c>
      <c r="F290" s="327" t="str">
        <f>"Declarable at "&amp;D290*100&amp;"% - CAS No. "&amp;Table237[[#This Row],[CAS]]&amp;", "&amp;Table237[[#This Row],[Descriptions]]</f>
        <v>Declarable at 0.1% - CAS No. 110-49-6, Methyl Cellosolve Acetate / 2-Methoxyethyl acetate</v>
      </c>
    </row>
    <row r="291" spans="1:6" ht="42.75">
      <c r="A291" s="327" t="s">
        <v>3527</v>
      </c>
      <c r="B291" s="328" t="s">
        <v>4047</v>
      </c>
      <c r="C291" s="328" t="s">
        <v>4042</v>
      </c>
      <c r="D291" s="329">
        <v>1E-3</v>
      </c>
      <c r="F291" s="327" t="str">
        <f>"Declarable at "&amp;D291*100&amp;"% - CAS No. "&amp;Table237[[#This Row],[CAS]]&amp;", "&amp;Table237[[#This Row],[Descriptions]]</f>
        <v>Declarable at 0.1% - CAS No. 111-96-6, Diethylene glycol dimethyl ether</v>
      </c>
    </row>
    <row r="292" spans="1:6">
      <c r="A292" s="327" t="s">
        <v>3768</v>
      </c>
      <c r="B292" s="328" t="s">
        <v>5258</v>
      </c>
      <c r="C292" s="328" t="s">
        <v>5258</v>
      </c>
      <c r="D292" s="329">
        <v>1.0000000000000001E-5</v>
      </c>
      <c r="F292" s="327" t="str">
        <f>"Declarable at "&amp;D292*100&amp;"% - CAS No. "&amp;Table237[[#This Row],[CAS]]&amp;", "&amp;Table237[[#This Row],[Descriptions]]</f>
        <v>Declarable at 0.001% - CAS No. 118-74-1, Hexachlorobenzene</v>
      </c>
    </row>
    <row r="293" spans="1:6">
      <c r="A293" s="327" t="s">
        <v>3109</v>
      </c>
      <c r="B293" s="328" t="s">
        <v>4984</v>
      </c>
      <c r="C293" s="328" t="s">
        <v>4983</v>
      </c>
      <c r="D293" s="329">
        <v>1E-3</v>
      </c>
      <c r="F293" s="327" t="str">
        <f>"Declarable at "&amp;D293*100&amp;"% - CAS No. "&amp;Table237[[#This Row],[CAS]]&amp;", "&amp;Table237[[#This Row],[Descriptions]]</f>
        <v>Declarable at 0.1% - CAS No. 75-82-1, 1,2-Dibromo-1,1-difluoroethane</v>
      </c>
    </row>
    <row r="294" spans="1:6">
      <c r="A294" s="327" t="s">
        <v>3121</v>
      </c>
      <c r="B294" s="328" t="s">
        <v>4985</v>
      </c>
      <c r="C294" s="328" t="s">
        <v>4983</v>
      </c>
      <c r="D294" s="329">
        <v>1E-3</v>
      </c>
      <c r="F294" s="327" t="str">
        <f>"Declarable at "&amp;D294*100&amp;"% - CAS No. "&amp;Table237[[#This Row],[CAS]]&amp;", "&amp;Table237[[#This Row],[Descriptions]]</f>
        <v>Declarable at 0.1% - CAS No. 762-49-2, 1-Bromo-2-fluoroethane</v>
      </c>
    </row>
    <row r="295" spans="1:6">
      <c r="A295" s="327" t="s">
        <v>2690</v>
      </c>
      <c r="B295" s="328" t="s">
        <v>4986</v>
      </c>
      <c r="C295" s="328" t="s">
        <v>4983</v>
      </c>
      <c r="D295" s="329">
        <v>1E-3</v>
      </c>
      <c r="F295" s="327" t="str">
        <f>"Declarable at "&amp;D295*100&amp;"% - CAS No. "&amp;Table237[[#This Row],[CAS]]&amp;", "&amp;Table237[[#This Row],[Descriptions]]</f>
        <v>Declarable at 0.1% - CAS No. 421-06-7, 2-Bromo-1,1,1-trifluoroethane</v>
      </c>
    </row>
    <row r="296" spans="1:6">
      <c r="A296" s="327" t="s">
        <v>2606</v>
      </c>
      <c r="B296" s="328" t="s">
        <v>4987</v>
      </c>
      <c r="C296" s="328" t="s">
        <v>4983</v>
      </c>
      <c r="D296" s="329">
        <v>1E-3</v>
      </c>
      <c r="F296" s="327" t="str">
        <f>"Declarable at "&amp;D296*100&amp;"% - CAS No. "&amp;Table237[[#This Row],[CAS]]&amp;", "&amp;Table237[[#This Row],[Descriptions]]</f>
        <v>Declarable at 0.1% - CAS No. 354-06-3, Ethane, 1,2-dibromo-1,1,2-trifluoro-</v>
      </c>
    </row>
    <row r="297" spans="1:6">
      <c r="A297" s="327" t="s">
        <v>2625</v>
      </c>
      <c r="B297" s="328" t="s">
        <v>4988</v>
      </c>
      <c r="C297" s="328" t="s">
        <v>4983</v>
      </c>
      <c r="D297" s="329">
        <v>1E-3</v>
      </c>
      <c r="F297" s="327" t="str">
        <f>"Declarable at "&amp;D297*100&amp;"% - CAS No. "&amp;Table237[[#This Row],[CAS]]&amp;", "&amp;Table237[[#This Row],[Descriptions]]</f>
        <v>Declarable at 0.1% - CAS No. 359-08-0, Ethene, 2-bromo-1,1-difluoro-</v>
      </c>
    </row>
    <row r="298" spans="1:6">
      <c r="A298" s="327" t="s">
        <v>2363</v>
      </c>
      <c r="B298" s="328" t="s">
        <v>4989</v>
      </c>
      <c r="C298" s="328" t="s">
        <v>4983</v>
      </c>
      <c r="D298" s="329">
        <v>1E-3</v>
      </c>
      <c r="F298" s="327" t="str">
        <f>"Declarable at "&amp;D298*100&amp;"% - CAS No. "&amp;Table237[[#This Row],[CAS]]&amp;", "&amp;Table237[[#This Row],[Descriptions]]</f>
        <v>Declarable at 0.1% - CAS No. 1868-53-7, Dibromofluoromethane</v>
      </c>
    </row>
    <row r="299" spans="1:6">
      <c r="A299" s="327" t="s">
        <v>2627</v>
      </c>
      <c r="B299" s="328" t="s">
        <v>4990</v>
      </c>
      <c r="C299" s="328" t="s">
        <v>4983</v>
      </c>
      <c r="D299" s="329">
        <v>1E-3</v>
      </c>
      <c r="F299" s="327" t="str">
        <f>"Declarable at "&amp;D299*100&amp;"% - CAS No. "&amp;Table237[[#This Row],[CAS]]&amp;", "&amp;Table237[[#This Row],[Descriptions]]</f>
        <v>Declarable at 0.1% - CAS No. 359-19-3, C2H2F2Br2: 1,1-Dibromo-2,2-difluoroethane</v>
      </c>
    </row>
    <row r="300" spans="1:6">
      <c r="A300" s="327" t="s">
        <v>2364</v>
      </c>
      <c r="B300" s="328" t="s">
        <v>4991</v>
      </c>
      <c r="C300" s="328" t="s">
        <v>4983</v>
      </c>
      <c r="D300" s="329">
        <v>1E-3</v>
      </c>
      <c r="F300" s="327" t="str">
        <f>"Declarable at "&amp;D300*100&amp;"% - CAS No. "&amp;Table237[[#This Row],[CAS]]&amp;", "&amp;Table237[[#This Row],[Descriptions]]</f>
        <v>Declarable at 0.1% - CAS No. 1871-72-3, Propane, 1-bromo-2-fluoro-</v>
      </c>
    </row>
    <row r="301" spans="1:6">
      <c r="A301" s="327" t="s">
        <v>2600</v>
      </c>
      <c r="B301" s="328" t="s">
        <v>4992</v>
      </c>
      <c r="C301" s="328" t="s">
        <v>4983</v>
      </c>
      <c r="D301" s="329">
        <v>1E-3</v>
      </c>
      <c r="F301" s="327" t="str">
        <f>"Declarable at "&amp;D301*100&amp;"% - CAS No. "&amp;Table237[[#This Row],[CAS]]&amp;", "&amp;Table237[[#This Row],[Descriptions]]</f>
        <v>Declarable at 0.1% - CAS No. 352-91-0, 1-Bromo-3-fluoropropane</v>
      </c>
    </row>
    <row r="302" spans="1:6">
      <c r="A302" s="327" t="s">
        <v>2690</v>
      </c>
      <c r="B302" s="328" t="s">
        <v>4993</v>
      </c>
      <c r="C302" s="328" t="s">
        <v>4983</v>
      </c>
      <c r="D302" s="329">
        <v>1E-3</v>
      </c>
      <c r="F302" s="327" t="str">
        <f>"Declarable at "&amp;D302*100&amp;"% - CAS No. "&amp;Table237[[#This Row],[CAS]]&amp;", "&amp;Table237[[#This Row],[Descriptions]]</f>
        <v>Declarable at 0.1% - CAS No. 421-06-7, 1,1,1-Trifluoro-2-bromoethane</v>
      </c>
    </row>
    <row r="303" spans="1:6">
      <c r="A303" s="327" t="s">
        <v>2731</v>
      </c>
      <c r="B303" s="328" t="s">
        <v>4994</v>
      </c>
      <c r="C303" s="328" t="s">
        <v>4983</v>
      </c>
      <c r="D303" s="329">
        <v>1E-3</v>
      </c>
      <c r="F303" s="327" t="str">
        <f>"Declarable at "&amp;D303*100&amp;"% - CAS No. "&amp;Table237[[#This Row],[CAS]]&amp;", "&amp;Table237[[#This Row],[Descriptions]]</f>
        <v>Declarable at 0.1% - CAS No. 460-32-2, 3-Bromo-1,1,1-trifluoropropane</v>
      </c>
    </row>
    <row r="304" spans="1:6">
      <c r="A304" s="327" t="s">
        <v>2730</v>
      </c>
      <c r="B304" s="328" t="s">
        <v>4995</v>
      </c>
      <c r="C304" s="328" t="s">
        <v>4983</v>
      </c>
      <c r="D304" s="329">
        <v>1E-3</v>
      </c>
      <c r="F304" s="327" t="str">
        <f>"Declarable at "&amp;D304*100&amp;"% - CAS No. "&amp;Table237[[#This Row],[CAS]]&amp;", "&amp;Table237[[#This Row],[Descriptions]]</f>
        <v>Declarable at 0.1% - CAS No. 460-25-3, 1,3-Dibromo-1,1-difluoropropane</v>
      </c>
    </row>
    <row r="305" spans="1:6">
      <c r="A305" s="327" t="s">
        <v>2605</v>
      </c>
      <c r="B305" s="328" t="s">
        <v>4996</v>
      </c>
      <c r="C305" s="328" t="s">
        <v>4983</v>
      </c>
      <c r="D305" s="329">
        <v>1E-3</v>
      </c>
      <c r="F305" s="327" t="str">
        <f>"Declarable at "&amp;D305*100&amp;"% - CAS No. "&amp;Table237[[#This Row],[CAS]]&amp;", "&amp;Table237[[#This Row],[Descriptions]]</f>
        <v>Declarable at 0.1% - CAS No. 354-04-1, 1,2-Dibromo-1,1,2-trifluoroethane</v>
      </c>
    </row>
    <row r="306" spans="1:6">
      <c r="A306" s="327" t="s">
        <v>2716</v>
      </c>
      <c r="B306" s="328" t="s">
        <v>4997</v>
      </c>
      <c r="C306" s="328" t="s">
        <v>4983</v>
      </c>
      <c r="D306" s="329">
        <v>1E-3</v>
      </c>
      <c r="F306" s="327" t="str">
        <f>"Declarable at "&amp;D306*100&amp;"% - CAS No. "&amp;Table237[[#This Row],[CAS]]&amp;", "&amp;Table237[[#This Row],[Descriptions]]</f>
        <v>Declarable at 0.1% - CAS No. 431-21-0, 2,3-Dibromo-1,1,1-trifluoropropane</v>
      </c>
    </row>
    <row r="307" spans="1:6">
      <c r="A307" s="327" t="s">
        <v>2622</v>
      </c>
      <c r="B307" s="328" t="s">
        <v>4998</v>
      </c>
      <c r="C307" s="328" t="s">
        <v>4983</v>
      </c>
      <c r="D307" s="329">
        <v>1E-3</v>
      </c>
      <c r="F307" s="327" t="str">
        <f>"Declarable at "&amp;D307*100&amp;"% - CAS No. "&amp;Table237[[#This Row],[CAS]]&amp;", "&amp;Table237[[#This Row],[Descriptions]]</f>
        <v>Declarable at 0.1% - CAS No. 358-97-4, 1,2-Dibromo-1-fluoroethane</v>
      </c>
    </row>
    <row r="308" spans="1:6">
      <c r="A308" s="327" t="s">
        <v>2603</v>
      </c>
      <c r="B308" s="328" t="s">
        <v>4999</v>
      </c>
      <c r="C308" s="328" t="s">
        <v>4983</v>
      </c>
      <c r="D308" s="329">
        <v>1E-3</v>
      </c>
      <c r="F308" s="327" t="str">
        <f>"Declarable at "&amp;D308*100&amp;"% - CAS No. "&amp;Table237[[#This Row],[CAS]]&amp;", "&amp;Table237[[#This Row],[Descriptions]]</f>
        <v>Declarable at 0.1% - CAS No. 353-93-5, C2HFBr4</v>
      </c>
    </row>
    <row r="309" spans="1:6">
      <c r="A309" s="327" t="s">
        <v>2532</v>
      </c>
      <c r="B309" s="328" t="s">
        <v>4999</v>
      </c>
      <c r="C309" s="328" t="s">
        <v>4983</v>
      </c>
      <c r="D309" s="329">
        <v>1E-3</v>
      </c>
      <c r="F309" s="327" t="str">
        <f>"Declarable at "&amp;D309*100&amp;"% - CAS No. "&amp;Table237[[#This Row],[CAS]]&amp;", "&amp;Table237[[#This Row],[Descriptions]]</f>
        <v>Declarable at 0.1% - CAS No. 306-80-9, C2HFBr4</v>
      </c>
    </row>
    <row r="310" spans="1:6">
      <c r="A310" s="327" t="s">
        <v>3063</v>
      </c>
      <c r="B310" s="328" t="s">
        <v>5000</v>
      </c>
      <c r="C310" s="328" t="s">
        <v>4983</v>
      </c>
      <c r="D310" s="329">
        <v>1E-3</v>
      </c>
      <c r="F310" s="327" t="str">
        <f>"Declarable at "&amp;D310*100&amp;"% - CAS No. "&amp;Table237[[#This Row],[CAS]]&amp;", "&amp;Table237[[#This Row],[Descriptions]]</f>
        <v>Declarable at 0.1% - CAS No. 7304-53-2, C2HF2Br3</v>
      </c>
    </row>
    <row r="311" spans="1:6">
      <c r="A311" s="327" t="s">
        <v>2956</v>
      </c>
      <c r="B311" s="328" t="s">
        <v>5000</v>
      </c>
      <c r="C311" s="328" t="s">
        <v>4983</v>
      </c>
      <c r="D311" s="329">
        <v>1E-3</v>
      </c>
      <c r="F311" s="327" t="str">
        <f>"Declarable at "&amp;D311*100&amp;"% - CAS No. "&amp;Table237[[#This Row],[CAS]]&amp;", "&amp;Table237[[#This Row],[Descriptions]]</f>
        <v>Declarable at 0.1% - CAS No. 677-34-9, C2HF2Br3</v>
      </c>
    </row>
    <row r="312" spans="1:6">
      <c r="A312" s="327" t="s">
        <v>2604</v>
      </c>
      <c r="B312" s="328" t="s">
        <v>5000</v>
      </c>
      <c r="C312" s="328" t="s">
        <v>4983</v>
      </c>
      <c r="D312" s="329">
        <v>1E-3</v>
      </c>
      <c r="F312" s="327" t="str">
        <f>"Declarable at "&amp;D312*100&amp;"% - CAS No. "&amp;Table237[[#This Row],[CAS]]&amp;", "&amp;Table237[[#This Row],[Descriptions]]</f>
        <v>Declarable at 0.1% - CAS No. 353-97-9, C2HF2Br3</v>
      </c>
    </row>
    <row r="313" spans="1:6">
      <c r="A313" s="327" t="s">
        <v>2874</v>
      </c>
      <c r="B313" s="328" t="s">
        <v>5001</v>
      </c>
      <c r="C313" s="328" t="s">
        <v>4983</v>
      </c>
      <c r="D313" s="329">
        <v>1E-3</v>
      </c>
      <c r="F313" s="327" t="str">
        <f>"Declarable at "&amp;D313*100&amp;"% - CAS No. "&amp;Table237[[#This Row],[CAS]]&amp;", "&amp;Table237[[#This Row],[Descriptions]]</f>
        <v>Declarable at 0.1% - CAS No. 598-67-4, C2H2FBr3</v>
      </c>
    </row>
    <row r="314" spans="1:6">
      <c r="A314" s="327" t="s">
        <v>2684</v>
      </c>
      <c r="B314" s="328" t="s">
        <v>5001</v>
      </c>
      <c r="C314" s="328" t="s">
        <v>4983</v>
      </c>
      <c r="D314" s="329">
        <v>1E-3</v>
      </c>
      <c r="F314" s="327" t="str">
        <f>"Declarable at "&amp;D314*100&amp;"% - CAS No. "&amp;Table237[[#This Row],[CAS]]&amp;", "&amp;Table237[[#This Row],[Descriptions]]</f>
        <v>Declarable at 0.1% - CAS No. 420-88-2, C2H2FBr3</v>
      </c>
    </row>
    <row r="315" spans="1:6">
      <c r="A315" s="327" t="s">
        <v>2624</v>
      </c>
      <c r="B315" s="328" t="s">
        <v>5002</v>
      </c>
      <c r="C315" s="328" t="s">
        <v>4983</v>
      </c>
      <c r="D315" s="329">
        <v>1E-3</v>
      </c>
      <c r="F315" s="327" t="str">
        <f>"Declarable at "&amp;D315*100&amp;"% - CAS No. "&amp;Table237[[#This Row],[CAS]]&amp;", "&amp;Table237[[#This Row],[Descriptions]]</f>
        <v>Declarable at 0.1% - CAS No. 359-07-9, C2H3F2Br:  Bromo-1,1-difluoroethane</v>
      </c>
    </row>
    <row r="316" spans="1:6">
      <c r="A316" s="327" t="s">
        <v>3862</v>
      </c>
      <c r="B316" s="328" t="s">
        <v>5003</v>
      </c>
      <c r="C316" s="328" t="s">
        <v>4983</v>
      </c>
      <c r="D316" s="329">
        <v>1E-3</v>
      </c>
      <c r="F316" s="327" t="str">
        <f>"Declarable at "&amp;D316*100&amp;"% - CAS No. "&amp;Table237[[#This Row],[CAS]]&amp;", "&amp;Table237[[#This Row],[Descriptions]]</f>
        <v>Declarable at 0.1% - CAS No. not identified, C3HFBr6</v>
      </c>
    </row>
    <row r="317" spans="1:6">
      <c r="A317" s="327" t="s">
        <v>3862</v>
      </c>
      <c r="B317" s="328" t="s">
        <v>5004</v>
      </c>
      <c r="C317" s="328" t="s">
        <v>4983</v>
      </c>
      <c r="D317" s="329">
        <v>1E-3</v>
      </c>
      <c r="F317" s="327" t="str">
        <f>"Declarable at "&amp;D317*100&amp;"% - CAS No. "&amp;Table237[[#This Row],[CAS]]&amp;", "&amp;Table237[[#This Row],[Descriptions]]</f>
        <v>Declarable at 0.1% - CAS No. not identified, C3HF2Br5</v>
      </c>
    </row>
    <row r="318" spans="1:6">
      <c r="A318" s="327" t="s">
        <v>3862</v>
      </c>
      <c r="B318" s="328" t="s">
        <v>5005</v>
      </c>
      <c r="C318" s="328" t="s">
        <v>4983</v>
      </c>
      <c r="D318" s="329">
        <v>1E-3</v>
      </c>
      <c r="F318" s="327" t="str">
        <f>"Declarable at "&amp;D318*100&amp;"% - CAS No. "&amp;Table237[[#This Row],[CAS]]&amp;", "&amp;Table237[[#This Row],[Descriptions]]</f>
        <v>Declarable at 0.1% - CAS No. not identified, C3HF3Br4</v>
      </c>
    </row>
    <row r="319" spans="1:6">
      <c r="A319" s="327" t="s">
        <v>2951</v>
      </c>
      <c r="B319" s="328" t="s">
        <v>5006</v>
      </c>
      <c r="C319" s="328" t="s">
        <v>4983</v>
      </c>
      <c r="D319" s="329">
        <v>1E-3</v>
      </c>
      <c r="F319" s="327" t="str">
        <f>"Declarable at "&amp;D319*100&amp;"% - CAS No. "&amp;Table237[[#This Row],[CAS]]&amp;", "&amp;Table237[[#This Row],[Descriptions]]</f>
        <v>Declarable at 0.1% - CAS No. 666-48-8, C3HF4Br3</v>
      </c>
    </row>
    <row r="320" spans="1:6">
      <c r="A320" s="327" t="s">
        <v>3862</v>
      </c>
      <c r="B320" s="328" t="s">
        <v>5007</v>
      </c>
      <c r="C320" s="328" t="s">
        <v>4983</v>
      </c>
      <c r="D320" s="329">
        <v>1E-3</v>
      </c>
      <c r="F320" s="327" t="str">
        <f>"Declarable at "&amp;D320*100&amp;"% - CAS No. "&amp;Table237[[#This Row],[CAS]]&amp;", "&amp;Table237[[#This Row],[Descriptions]]</f>
        <v>Declarable at 0.1% - CAS No. not identified, C3H2FBr5</v>
      </c>
    </row>
    <row r="321" spans="1:6">
      <c r="A321" s="327" t="s">
        <v>2271</v>
      </c>
      <c r="B321" s="328" t="s">
        <v>5008</v>
      </c>
      <c r="C321" s="328" t="s">
        <v>4983</v>
      </c>
      <c r="D321" s="329">
        <v>1E-3</v>
      </c>
      <c r="F321" s="327" t="str">
        <f>"Declarable at "&amp;D321*100&amp;"% - CAS No. "&amp;Table237[[#This Row],[CAS]]&amp;", "&amp;Table237[[#This Row],[Descriptions]]</f>
        <v>Declarable at 0.1% - CAS No. 148875-98-3, C3H2F2Br4</v>
      </c>
    </row>
    <row r="322" spans="1:6">
      <c r="A322" s="327" t="s">
        <v>2692</v>
      </c>
      <c r="B322" s="328" t="s">
        <v>5009</v>
      </c>
      <c r="C322" s="328" t="s">
        <v>4983</v>
      </c>
      <c r="D322" s="329">
        <v>1E-3</v>
      </c>
      <c r="F322" s="327" t="str">
        <f>"Declarable at "&amp;D322*100&amp;"% - CAS No. "&amp;Table237[[#This Row],[CAS]]&amp;", "&amp;Table237[[#This Row],[Descriptions]]</f>
        <v>Declarable at 0.1% - CAS No. 421-90-9, 1,2,2-Tribromo-3,3,3-trifluoropropane</v>
      </c>
    </row>
    <row r="323" spans="1:6">
      <c r="A323" s="327" t="s">
        <v>2737</v>
      </c>
      <c r="B323" s="328" t="s">
        <v>5010</v>
      </c>
      <c r="C323" s="328" t="s">
        <v>4983</v>
      </c>
      <c r="D323" s="329">
        <v>1E-3</v>
      </c>
      <c r="F323" s="327" t="str">
        <f>"Declarable at "&amp;D323*100&amp;"% - CAS No. "&amp;Table237[[#This Row],[CAS]]&amp;", "&amp;Table237[[#This Row],[Descriptions]]</f>
        <v>Declarable at 0.1% - CAS No. 460-86-6, 1,3-Dibromo-1,1,3,3-tetrafluoropropane</v>
      </c>
    </row>
    <row r="324" spans="1:6">
      <c r="A324" s="327" t="s">
        <v>2694</v>
      </c>
      <c r="B324" s="328" t="s">
        <v>5011</v>
      </c>
      <c r="C324" s="328" t="s">
        <v>4983</v>
      </c>
      <c r="D324" s="329">
        <v>1E-3</v>
      </c>
      <c r="F324" s="327" t="str">
        <f>"Declarable at "&amp;D324*100&amp;"% - CAS No. "&amp;Table237[[#This Row],[CAS]]&amp;", "&amp;Table237[[#This Row],[Descriptions]]</f>
        <v>Declarable at 0.1% - CAS No. 422-01-5, C3H2F5Br</v>
      </c>
    </row>
    <row r="325" spans="1:6">
      <c r="A325" s="327" t="s">
        <v>2957</v>
      </c>
      <c r="B325" s="328" t="s">
        <v>5011</v>
      </c>
      <c r="C325" s="328" t="s">
        <v>4983</v>
      </c>
      <c r="D325" s="329">
        <v>1E-3</v>
      </c>
      <c r="F325" s="327" t="str">
        <f>"Declarable at "&amp;D325*100&amp;"% - CAS No. "&amp;Table237[[#This Row],[CAS]]&amp;", "&amp;Table237[[#This Row],[Descriptions]]</f>
        <v>Declarable at 0.1% - CAS No. 677-52-1, C3H2F5Br</v>
      </c>
    </row>
    <row r="326" spans="1:6">
      <c r="A326" s="327" t="s">
        <v>2958</v>
      </c>
      <c r="B326" s="328" t="s">
        <v>5011</v>
      </c>
      <c r="C326" s="328" t="s">
        <v>4983</v>
      </c>
      <c r="D326" s="329">
        <v>1E-3</v>
      </c>
      <c r="F326" s="327" t="str">
        <f>"Declarable at "&amp;D326*100&amp;"% - CAS No. "&amp;Table237[[#This Row],[CAS]]&amp;", "&amp;Table237[[#This Row],[Descriptions]]</f>
        <v>Declarable at 0.1% - CAS No. 677-53-2, C3H2F5Br</v>
      </c>
    </row>
    <row r="327" spans="1:6">
      <c r="A327" s="327" t="s">
        <v>2424</v>
      </c>
      <c r="B327" s="328" t="s">
        <v>5011</v>
      </c>
      <c r="C327" s="328" t="s">
        <v>4983</v>
      </c>
      <c r="D327" s="329">
        <v>1E-3</v>
      </c>
      <c r="F327" s="327" t="str">
        <f>"Declarable at "&amp;D327*100&amp;"% - CAS No. "&amp;Table237[[#This Row],[CAS]]&amp;", "&amp;Table237[[#This Row],[Descriptions]]</f>
        <v>Declarable at 0.1% - CAS No. 22692-16-6, C3H2F5Br</v>
      </c>
    </row>
    <row r="328" spans="1:6">
      <c r="A328" s="327" t="s">
        <v>2738</v>
      </c>
      <c r="B328" s="328" t="s">
        <v>5011</v>
      </c>
      <c r="C328" s="328" t="s">
        <v>4983</v>
      </c>
      <c r="D328" s="329">
        <v>1E-3</v>
      </c>
      <c r="F328" s="327" t="str">
        <f>"Declarable at "&amp;D328*100&amp;"% - CAS No. "&amp;Table237[[#This Row],[CAS]]&amp;", "&amp;Table237[[#This Row],[Descriptions]]</f>
        <v>Declarable at 0.1% - CAS No. 460-88-8, C3H2F5Br</v>
      </c>
    </row>
    <row r="329" spans="1:6">
      <c r="A329" s="327" t="s">
        <v>2969</v>
      </c>
      <c r="B329" s="328" t="s">
        <v>5011</v>
      </c>
      <c r="C329" s="328" t="s">
        <v>4983</v>
      </c>
      <c r="D329" s="329">
        <v>1E-3</v>
      </c>
      <c r="F329" s="327" t="str">
        <f>"Declarable at "&amp;D329*100&amp;"% - CAS No. "&amp;Table237[[#This Row],[CAS]]&amp;", "&amp;Table237[[#This Row],[Descriptions]]</f>
        <v>Declarable at 0.1% - CAS No. 679-94-7, C3H2F5Br</v>
      </c>
    </row>
    <row r="330" spans="1:6">
      <c r="A330" s="327" t="s">
        <v>2469</v>
      </c>
      <c r="B330" s="328" t="s">
        <v>5011</v>
      </c>
      <c r="C330" s="328" t="s">
        <v>4983</v>
      </c>
      <c r="D330" s="329">
        <v>1E-3</v>
      </c>
      <c r="F330" s="327" t="str">
        <f>"Declarable at "&amp;D330*100&amp;"% - CAS No. "&amp;Table237[[#This Row],[CAS]]&amp;", "&amp;Table237[[#This Row],[Descriptions]]</f>
        <v>Declarable at 0.1% - CAS No. 26391-11-7, C3H2F5Br</v>
      </c>
    </row>
    <row r="331" spans="1:6">
      <c r="A331" s="327" t="s">
        <v>2794</v>
      </c>
      <c r="B331" s="328" t="s">
        <v>5011</v>
      </c>
      <c r="C331" s="328" t="s">
        <v>4983</v>
      </c>
      <c r="D331" s="329">
        <v>1E-3</v>
      </c>
      <c r="F331" s="327" t="str">
        <f>"Declarable at "&amp;D331*100&amp;"% - CAS No. "&amp;Table237[[#This Row],[CAS]]&amp;", "&amp;Table237[[#This Row],[Descriptions]]</f>
        <v>Declarable at 0.1% - CAS No. 53692-43-6, C3H2F5Br</v>
      </c>
    </row>
    <row r="332" spans="1:6">
      <c r="A332" s="327" t="s">
        <v>2795</v>
      </c>
      <c r="B332" s="328" t="s">
        <v>5011</v>
      </c>
      <c r="C332" s="328" t="s">
        <v>4983</v>
      </c>
      <c r="D332" s="329">
        <v>1E-3</v>
      </c>
      <c r="F332" s="327" t="str">
        <f>"Declarable at "&amp;D332*100&amp;"% - CAS No. "&amp;Table237[[#This Row],[CAS]]&amp;", "&amp;Table237[[#This Row],[Descriptions]]</f>
        <v>Declarable at 0.1% - CAS No. 53692-44-7, C3H2F5Br</v>
      </c>
    </row>
    <row r="333" spans="1:6">
      <c r="A333" s="327" t="s">
        <v>2270</v>
      </c>
      <c r="B333" s="328" t="s">
        <v>5012</v>
      </c>
      <c r="C333" s="328" t="s">
        <v>4983</v>
      </c>
      <c r="D333" s="329">
        <v>1E-3</v>
      </c>
      <c r="F333" s="327" t="str">
        <f>"Declarable at "&amp;D333*100&amp;"% - CAS No. "&amp;Table237[[#This Row],[CAS]]&amp;", "&amp;Table237[[#This Row],[Descriptions]]</f>
        <v>Declarable at 0.1% - CAS No. 148875-95-0, C3H3FBr4</v>
      </c>
    </row>
    <row r="334" spans="1:6">
      <c r="A334" s="327" t="s">
        <v>2949</v>
      </c>
      <c r="B334" s="328" t="s">
        <v>5013</v>
      </c>
      <c r="C334" s="328" t="s">
        <v>4983</v>
      </c>
      <c r="D334" s="329">
        <v>1E-3</v>
      </c>
      <c r="F334" s="327" t="str">
        <f>"Declarable at "&amp;D334*100&amp;"% - CAS No. "&amp;Table237[[#This Row],[CAS]]&amp;", "&amp;Table237[[#This Row],[Descriptions]]</f>
        <v>Declarable at 0.1% - CAS No. 666-25-1, 1,2,3-Tribromo-3,3-difluoropropane</v>
      </c>
    </row>
    <row r="335" spans="1:6">
      <c r="A335" s="327" t="s">
        <v>2370</v>
      </c>
      <c r="B335" s="328" t="s">
        <v>5014</v>
      </c>
      <c r="C335" s="328" t="s">
        <v>4983</v>
      </c>
      <c r="D335" s="329">
        <v>1E-3</v>
      </c>
      <c r="F335" s="327" t="str">
        <f>"Declarable at "&amp;D335*100&amp;"% - CAS No. "&amp;Table237[[#This Row],[CAS]]&amp;", "&amp;Table237[[#This Row],[Descriptions]]</f>
        <v>Declarable at 0.1% - CAS No. 19041-01-1, C3H3F4Br</v>
      </c>
    </row>
    <row r="336" spans="1:6">
      <c r="A336" s="327" t="s">
        <v>2516</v>
      </c>
      <c r="B336" s="328" t="s">
        <v>5014</v>
      </c>
      <c r="C336" s="328" t="s">
        <v>4983</v>
      </c>
      <c r="D336" s="329">
        <v>1E-3</v>
      </c>
      <c r="F336" s="327" t="str">
        <f>"Declarable at "&amp;D336*100&amp;"% - CAS No. "&amp;Table237[[#This Row],[CAS]]&amp;", "&amp;Table237[[#This Row],[Descriptions]]</f>
        <v>Declarable at 0.1% - CAS No. 29151-25-5, C3H3F4Br</v>
      </c>
    </row>
    <row r="337" spans="1:6">
      <c r="A337" s="327" t="s">
        <v>2967</v>
      </c>
      <c r="B337" s="328" t="s">
        <v>5014</v>
      </c>
      <c r="C337" s="328" t="s">
        <v>4983</v>
      </c>
      <c r="D337" s="329">
        <v>1E-3</v>
      </c>
      <c r="F337" s="327" t="str">
        <f>"Declarable at "&amp;D337*100&amp;"% - CAS No. "&amp;Table237[[#This Row],[CAS]]&amp;", "&amp;Table237[[#This Row],[Descriptions]]</f>
        <v>Declarable at 0.1% - CAS No. 679-84-5, C3H3F4Br</v>
      </c>
    </row>
    <row r="338" spans="1:6">
      <c r="A338" s="327" t="s">
        <v>3027</v>
      </c>
      <c r="B338" s="328" t="s">
        <v>5014</v>
      </c>
      <c r="C338" s="328" t="s">
        <v>4983</v>
      </c>
      <c r="D338" s="329">
        <v>1E-3</v>
      </c>
      <c r="F338" s="327" t="str">
        <f>"Declarable at "&amp;D338*100&amp;"% - CAS No. "&amp;Table237[[#This Row],[CAS]]&amp;", "&amp;Table237[[#This Row],[Descriptions]]</f>
        <v>Declarable at 0.1% - CAS No. 70192-71-1, C3H3F4Br</v>
      </c>
    </row>
    <row r="339" spans="1:6">
      <c r="A339" s="327" t="s">
        <v>3028</v>
      </c>
      <c r="B339" s="328" t="s">
        <v>5014</v>
      </c>
      <c r="C339" s="328" t="s">
        <v>4983</v>
      </c>
      <c r="D339" s="329">
        <v>1E-3</v>
      </c>
      <c r="F339" s="327" t="str">
        <f>"Declarable at "&amp;D339*100&amp;"% - CAS No. "&amp;Table237[[#This Row],[CAS]]&amp;", "&amp;Table237[[#This Row],[Descriptions]]</f>
        <v>Declarable at 0.1% - CAS No. 70192-84-6, C3H3F4Br</v>
      </c>
    </row>
    <row r="340" spans="1:6">
      <c r="A340" s="327" t="s">
        <v>2734</v>
      </c>
      <c r="B340" s="328" t="s">
        <v>5014</v>
      </c>
      <c r="C340" s="328" t="s">
        <v>4983</v>
      </c>
      <c r="D340" s="329">
        <v>1E-3</v>
      </c>
      <c r="F340" s="327" t="str">
        <f>"Declarable at "&amp;D340*100&amp;"% - CAS No. "&amp;Table237[[#This Row],[CAS]]&amp;", "&amp;Table237[[#This Row],[Descriptions]]</f>
        <v>Declarable at 0.1% - CAS No. 460-67-3, C3H3F4Br</v>
      </c>
    </row>
    <row r="341" spans="1:6">
      <c r="A341" s="327" t="s">
        <v>3094</v>
      </c>
      <c r="B341" s="328" t="s">
        <v>5015</v>
      </c>
      <c r="C341" s="328" t="s">
        <v>4983</v>
      </c>
      <c r="D341" s="329">
        <v>1E-3</v>
      </c>
      <c r="F341" s="327" t="str">
        <f>"Declarable at "&amp;D341*100&amp;"% - CAS No. "&amp;Table237[[#This Row],[CAS]]&amp;", "&amp;Table237[[#This Row],[Descriptions]]</f>
        <v>Declarable at 0.1% - CAS No. 75372-14-4, C3H4FBr3</v>
      </c>
    </row>
    <row r="342" spans="1:6">
      <c r="A342" s="327" t="s">
        <v>2728</v>
      </c>
      <c r="B342" s="328" t="s">
        <v>5016</v>
      </c>
      <c r="C342" s="328" t="s">
        <v>4983</v>
      </c>
      <c r="D342" s="329">
        <v>1E-3</v>
      </c>
      <c r="F342" s="327" t="str">
        <f>"Declarable at "&amp;D342*100&amp;"% - CAS No. "&amp;Table237[[#This Row],[CAS]]&amp;", "&amp;Table237[[#This Row],[Descriptions]]</f>
        <v>Declarable at 0.1% - CAS No. 453-00-9, C3H5FBr2</v>
      </c>
    </row>
    <row r="343" spans="1:6">
      <c r="A343" s="327" t="s">
        <v>2350</v>
      </c>
      <c r="B343" s="328" t="s">
        <v>5016</v>
      </c>
      <c r="C343" s="328" t="s">
        <v>4983</v>
      </c>
      <c r="D343" s="329">
        <v>1E-3</v>
      </c>
      <c r="F343" s="327" t="str">
        <f>"Declarable at "&amp;D343*100&amp;"% - CAS No. "&amp;Table237[[#This Row],[CAS]]&amp;", "&amp;Table237[[#This Row],[Descriptions]]</f>
        <v>Declarable at 0.1% - CAS No. 1786-38-5, C3H5FBr2</v>
      </c>
    </row>
    <row r="344" spans="1:6">
      <c r="A344" s="327" t="s">
        <v>2772</v>
      </c>
      <c r="B344" s="328" t="s">
        <v>5016</v>
      </c>
      <c r="C344" s="328" t="s">
        <v>4983</v>
      </c>
      <c r="D344" s="329">
        <v>1E-3</v>
      </c>
      <c r="F344" s="327" t="str">
        <f>"Declarable at "&amp;D344*100&amp;"% - CAS No. "&amp;Table237[[#This Row],[CAS]]&amp;", "&amp;Table237[[#This Row],[Descriptions]]</f>
        <v>Declarable at 0.1% - CAS No. 51584-26-0, C3H5FBr2</v>
      </c>
    </row>
    <row r="345" spans="1:6">
      <c r="A345" s="327" t="s">
        <v>2898</v>
      </c>
      <c r="B345" s="328" t="s">
        <v>5016</v>
      </c>
      <c r="C345" s="328" t="s">
        <v>4983</v>
      </c>
      <c r="D345" s="329">
        <v>1E-3</v>
      </c>
      <c r="F345" s="327" t="str">
        <f>"Declarable at "&amp;D345*100&amp;"% - CAS No. "&amp;Table237[[#This Row],[CAS]]&amp;", "&amp;Table237[[#This Row],[Descriptions]]</f>
        <v>Declarable at 0.1% - CAS No. 62135-10-8, C3H5FBr2</v>
      </c>
    </row>
    <row r="346" spans="1:6">
      <c r="A346" s="327" t="s">
        <v>2899</v>
      </c>
      <c r="B346" s="328" t="s">
        <v>5016</v>
      </c>
      <c r="C346" s="328" t="s">
        <v>4983</v>
      </c>
      <c r="D346" s="329">
        <v>1E-3</v>
      </c>
      <c r="F346" s="327" t="str">
        <f>"Declarable at "&amp;D346*100&amp;"% - CAS No. "&amp;Table237[[#This Row],[CAS]]&amp;", "&amp;Table237[[#This Row],[Descriptions]]</f>
        <v>Declarable at 0.1% - CAS No. 62135-11-9, C3H5FBr2</v>
      </c>
    </row>
    <row r="347" spans="1:6">
      <c r="A347" s="327" t="s">
        <v>2009</v>
      </c>
      <c r="B347" s="328" t="s">
        <v>5017</v>
      </c>
      <c r="C347" s="328" t="s">
        <v>4983</v>
      </c>
      <c r="D347" s="329">
        <v>1E-3</v>
      </c>
      <c r="F347" s="327" t="str">
        <f>"Declarable at "&amp;D347*100&amp;"% - CAS No. "&amp;Table237[[#This Row],[CAS]]&amp;", "&amp;Table237[[#This Row],[Descriptions]]</f>
        <v>Declarable at 0.1% - CAS No. 111483-20-6, C3H5F2Br</v>
      </c>
    </row>
    <row r="348" spans="1:6">
      <c r="A348" s="327" t="s">
        <v>2713</v>
      </c>
      <c r="B348" s="328" t="s">
        <v>5017</v>
      </c>
      <c r="C348" s="328" t="s">
        <v>4983</v>
      </c>
      <c r="D348" s="329">
        <v>1E-3</v>
      </c>
      <c r="F348" s="327" t="str">
        <f>"Declarable at "&amp;D348*100&amp;"% - CAS No. "&amp;Table237[[#This Row],[CAS]]&amp;", "&amp;Table237[[#This Row],[Descriptions]]</f>
        <v>Declarable at 0.1% - CAS No. 430-87-5, C3H5F2Br</v>
      </c>
    </row>
    <row r="349" spans="1:6">
      <c r="A349" s="327" t="s">
        <v>2685</v>
      </c>
      <c r="B349" s="328" t="s">
        <v>5017</v>
      </c>
      <c r="C349" s="328" t="s">
        <v>4983</v>
      </c>
      <c r="D349" s="329">
        <v>1E-3</v>
      </c>
      <c r="F349" s="327" t="str">
        <f>"Declarable at "&amp;D349*100&amp;"% - CAS No. "&amp;Table237[[#This Row],[CAS]]&amp;", "&amp;Table237[[#This Row],[Descriptions]]</f>
        <v>Declarable at 0.1% - CAS No. 420-89-3, C3H5F2Br</v>
      </c>
    </row>
    <row r="350" spans="1:6">
      <c r="A350" s="327" t="s">
        <v>2687</v>
      </c>
      <c r="B350" s="328" t="s">
        <v>5017</v>
      </c>
      <c r="C350" s="328" t="s">
        <v>4983</v>
      </c>
      <c r="D350" s="329">
        <v>1E-3</v>
      </c>
      <c r="F350" s="327" t="str">
        <f>"Declarable at "&amp;D350*100&amp;"% - CAS No. "&amp;Table237[[#This Row],[CAS]]&amp;", "&amp;Table237[[#This Row],[Descriptions]]</f>
        <v>Declarable at 0.1% - CAS No. 420-98-4, C3H5F2Br</v>
      </c>
    </row>
    <row r="351" spans="1:6">
      <c r="A351" s="327" t="s">
        <v>2415</v>
      </c>
      <c r="B351" s="328" t="s">
        <v>5017</v>
      </c>
      <c r="C351" s="328" t="s">
        <v>4983</v>
      </c>
      <c r="D351" s="329">
        <v>1E-3</v>
      </c>
      <c r="F351" s="327" t="str">
        <f>"Declarable at "&amp;D351*100&amp;"% - CAS No. "&amp;Table237[[#This Row],[CAS]]&amp;", "&amp;Table237[[#This Row],[Descriptions]]</f>
        <v>Declarable at 0.1% - CAS No. 2195-05-3, C3H5F2Br</v>
      </c>
    </row>
    <row r="352" spans="1:6">
      <c r="A352" s="327" t="s">
        <v>2741</v>
      </c>
      <c r="B352" s="328" t="s">
        <v>5017</v>
      </c>
      <c r="C352" s="328" t="s">
        <v>4983</v>
      </c>
      <c r="D352" s="329">
        <v>1E-3</v>
      </c>
      <c r="F352" s="327" t="str">
        <f>"Declarable at "&amp;D352*100&amp;"% - CAS No. "&amp;Table237[[#This Row],[CAS]]&amp;", "&amp;Table237[[#This Row],[Descriptions]]</f>
        <v>Declarable at 0.1% - CAS No. 461-49-4, C3H5F2Br</v>
      </c>
    </row>
    <row r="353" spans="1:6">
      <c r="A353" s="327" t="s">
        <v>2683</v>
      </c>
      <c r="B353" s="328" t="s">
        <v>5018</v>
      </c>
      <c r="C353" s="328" t="s">
        <v>4983</v>
      </c>
      <c r="D353" s="329">
        <v>1E-3</v>
      </c>
      <c r="F353" s="327" t="str">
        <f>"Declarable at "&amp;D353*100&amp;"% - CAS No. "&amp;Table237[[#This Row],[CAS]]&amp;", "&amp;Table237[[#This Row],[Descriptions]]</f>
        <v xml:space="preserve">Declarable at 0.1% - CAS No. 420-47-3, 1-Bromo-1,1-difluoroethane </v>
      </c>
    </row>
    <row r="354" spans="1:6">
      <c r="A354" s="327" t="s">
        <v>2420</v>
      </c>
      <c r="B354" s="328" t="s">
        <v>5019</v>
      </c>
      <c r="C354" s="328" t="s">
        <v>4983</v>
      </c>
      <c r="D354" s="329">
        <v>1E-3</v>
      </c>
      <c r="F354" s="327" t="str">
        <f>"Declarable at "&amp;D354*100&amp;"% - CAS No. "&amp;Table237[[#This Row],[CAS]]&amp;", "&amp;Table237[[#This Row],[Descriptions]]</f>
        <v>Declarable at 0.1% - CAS No. 2252-78-0, 1-Bromo-1,1,2,3,3,3-hexafluoropropane</v>
      </c>
    </row>
    <row r="355" spans="1:6">
      <c r="A355" s="327" t="s">
        <v>2277</v>
      </c>
      <c r="B355" s="328" t="s">
        <v>5020</v>
      </c>
      <c r="C355" s="328" t="s">
        <v>4983</v>
      </c>
      <c r="D355" s="329">
        <v>1E-3</v>
      </c>
      <c r="F355" s="327" t="str">
        <f>"Declarable at "&amp;D355*100&amp;"% - CAS No. "&amp;Table237[[#This Row],[CAS]]&amp;", "&amp;Table237[[#This Row],[Descriptions]]</f>
        <v>Declarable at 0.1% - CAS No. 1511-62-2, Bromodifluoromethane</v>
      </c>
    </row>
    <row r="356" spans="1:6">
      <c r="A356" s="327" t="s">
        <v>3186</v>
      </c>
      <c r="B356" s="328" t="s">
        <v>5022</v>
      </c>
      <c r="C356" s="328" t="s">
        <v>5021</v>
      </c>
      <c r="D356" s="329">
        <v>1E-3</v>
      </c>
      <c r="F356" s="327" t="str">
        <f>"Declarable at "&amp;D356*100&amp;"% - CAS No. "&amp;Table237[[#This Row],[CAS]]&amp;", "&amp;Table237[[#This Row],[Descriptions]]</f>
        <v>Declarable at 0.1% - CAS No. 812-04-4, 1,1-Dichloro-1,2,2-trifluoroethane (HCFC-123b)</v>
      </c>
    </row>
    <row r="357" spans="1:6">
      <c r="A357" s="327" t="s">
        <v>2610</v>
      </c>
      <c r="B357" s="328" t="s">
        <v>5023</v>
      </c>
      <c r="C357" s="328" t="s">
        <v>5021</v>
      </c>
      <c r="D357" s="329">
        <v>1E-3</v>
      </c>
      <c r="F357" s="327" t="str">
        <f>"Declarable at "&amp;D357*100&amp;"% - CAS No. "&amp;Table237[[#This Row],[CAS]]&amp;", "&amp;Table237[[#This Row],[Descriptions]]</f>
        <v>Declarable at 0.1% - CAS No. 354-21-2, 1,2,2-Trichloro-1,1-difluoroethane</v>
      </c>
    </row>
    <row r="358" spans="1:6">
      <c r="A358" s="327" t="s">
        <v>2611</v>
      </c>
      <c r="B358" s="328" t="s">
        <v>5024</v>
      </c>
      <c r="C358" s="328" t="s">
        <v>5021</v>
      </c>
      <c r="D358" s="329">
        <v>1E-3</v>
      </c>
      <c r="F358" s="327" t="str">
        <f>"Declarable at "&amp;D358*100&amp;"% - CAS No. "&amp;Table237[[#This Row],[CAS]]&amp;", "&amp;Table237[[#This Row],[Descriptions]]</f>
        <v>Declarable at 0.1% - CAS No. 354-23-4, 1,2-Dichloro-1,1,2-trifluoroethane (HCFC-123a)</v>
      </c>
    </row>
    <row r="359" spans="1:6">
      <c r="A359" s="327" t="s">
        <v>2321</v>
      </c>
      <c r="B359" s="328" t="s">
        <v>5025</v>
      </c>
      <c r="C359" s="328" t="s">
        <v>5021</v>
      </c>
      <c r="D359" s="329">
        <v>1E-3</v>
      </c>
      <c r="F359" s="327" t="str">
        <f>"Declarable at "&amp;D359*100&amp;"% - CAS No. "&amp;Table237[[#This Row],[CAS]]&amp;", "&amp;Table237[[#This Row],[Descriptions]]</f>
        <v>Declarable at 0.1% - CAS No. 1649-08-7, 1,2-Dichloro-1,1-difluoroethane</v>
      </c>
    </row>
    <row r="360" spans="1:6">
      <c r="A360" s="327" t="s">
        <v>2714</v>
      </c>
      <c r="B360" s="328" t="s">
        <v>5026</v>
      </c>
      <c r="C360" s="328" t="s">
        <v>5021</v>
      </c>
      <c r="D360" s="329">
        <v>1E-3</v>
      </c>
      <c r="F360" s="327" t="str">
        <f>"Declarable at "&amp;D360*100&amp;"% - CAS No. "&amp;Table237[[#This Row],[CAS]]&amp;", "&amp;Table237[[#This Row],[Descriptions]]</f>
        <v>Declarable at 0.1% - CAS No. 431-06-1, 1,2-Dichloro-1,2-difluoroethane</v>
      </c>
    </row>
    <row r="361" spans="1:6">
      <c r="A361" s="327" t="s">
        <v>2710</v>
      </c>
      <c r="B361" s="328" t="s">
        <v>5027</v>
      </c>
      <c r="C361" s="328" t="s">
        <v>5021</v>
      </c>
      <c r="D361" s="329">
        <v>1E-3</v>
      </c>
      <c r="F361" s="327" t="str">
        <f>"Declarable at "&amp;D361*100&amp;"% - CAS No. "&amp;Table237[[#This Row],[CAS]]&amp;", "&amp;Table237[[#This Row],[Descriptions]]</f>
        <v>Declarable at 0.1% - CAS No. 430-57-9, 1,2-Dichloro-1-fluoroethane</v>
      </c>
    </row>
    <row r="362" spans="1:6">
      <c r="A362" s="327" t="s">
        <v>2711</v>
      </c>
      <c r="B362" s="328" t="s">
        <v>5028</v>
      </c>
      <c r="C362" s="328" t="s">
        <v>5021</v>
      </c>
      <c r="D362" s="329">
        <v>1E-3</v>
      </c>
      <c r="F362" s="327" t="str">
        <f>"Declarable at "&amp;D362*100&amp;"% - CAS No. "&amp;Table237[[#This Row],[CAS]]&amp;", "&amp;Table237[[#This Row],[Descriptions]]</f>
        <v>Declarable at 0.1% - CAS No. 430-58-0, 1,2-Dichloro-1-fluoroethylene</v>
      </c>
    </row>
    <row r="363" spans="1:6">
      <c r="A363" s="327" t="s">
        <v>2612</v>
      </c>
      <c r="B363" s="328" t="s">
        <v>5029</v>
      </c>
      <c r="C363" s="328" t="s">
        <v>5021</v>
      </c>
      <c r="D363" s="329">
        <v>1E-3</v>
      </c>
      <c r="F363" s="327" t="str">
        <f>"Declarable at "&amp;D363*100&amp;"% - CAS No. "&amp;Table237[[#This Row],[CAS]]&amp;", "&amp;Table237[[#This Row],[Descriptions]]</f>
        <v>Declarable at 0.1% - CAS No. 354-25-6, 1-Chloro-1,1,2,2-tetrafluoroethane (HCFC-124a)</v>
      </c>
    </row>
    <row r="364" spans="1:6">
      <c r="A364" s="327" t="s">
        <v>3103</v>
      </c>
      <c r="B364" s="328" t="s">
        <v>5030</v>
      </c>
      <c r="C364" s="328" t="s">
        <v>5021</v>
      </c>
      <c r="D364" s="329">
        <v>1E-3</v>
      </c>
      <c r="F364" s="327" t="str">
        <f>"Declarable at "&amp;D364*100&amp;"% - CAS No. "&amp;Table237[[#This Row],[CAS]]&amp;", "&amp;Table237[[#This Row],[Descriptions]]</f>
        <v>Declarable at 0.1% - CAS No. 75-68-3, 1-Chloro-1,1-difluoroethane</v>
      </c>
    </row>
    <row r="365" spans="1:6">
      <c r="A365" s="327" t="s">
        <v>2623</v>
      </c>
      <c r="B365" s="328" t="s">
        <v>5031</v>
      </c>
      <c r="C365" s="328" t="s">
        <v>5021</v>
      </c>
      <c r="D365" s="329">
        <v>1E-3</v>
      </c>
      <c r="F365" s="327" t="str">
        <f>"Declarable at "&amp;D365*100&amp;"% - CAS No. "&amp;Table237[[#This Row],[CAS]]&amp;", "&amp;Table237[[#This Row],[Descriptions]]</f>
        <v>Declarable at 0.1% - CAS No. 359-04-6, 1-Chloro-1,2-difluoroethylene</v>
      </c>
    </row>
    <row r="366" spans="1:6">
      <c r="A366" s="327" t="s">
        <v>2431</v>
      </c>
      <c r="B366" s="328" t="s">
        <v>5032</v>
      </c>
      <c r="C366" s="328" t="s">
        <v>5021</v>
      </c>
      <c r="D366" s="329">
        <v>1E-3</v>
      </c>
      <c r="F366" s="327" t="str">
        <f>"Declarable at "&amp;D366*100&amp;"% - CAS No. "&amp;Table237[[#This Row],[CAS]]&amp;", "&amp;Table237[[#This Row],[Descriptions]]</f>
        <v>Declarable at 0.1% - CAS No. 2317-91-1, 1-Chloro-1-fluoroethylene</v>
      </c>
    </row>
    <row r="367" spans="1:6">
      <c r="A367" s="327" t="s">
        <v>2729</v>
      </c>
      <c r="B367" s="328" t="s">
        <v>5033</v>
      </c>
      <c r="C367" s="328" t="s">
        <v>5021</v>
      </c>
      <c r="D367" s="329">
        <v>1E-3</v>
      </c>
      <c r="F367" s="327" t="str">
        <f>"Declarable at "&amp;D367*100&amp;"% - CAS No. "&amp;Table237[[#This Row],[CAS]]&amp;", "&amp;Table237[[#This Row],[Descriptions]]</f>
        <v>Declarable at 0.1% - CAS No. 460-16-2, 1-Chloro-2-fluoroethylene</v>
      </c>
    </row>
    <row r="368" spans="1:6">
      <c r="A368" s="327" t="s">
        <v>2626</v>
      </c>
      <c r="B368" s="328" t="s">
        <v>5034</v>
      </c>
      <c r="C368" s="328" t="s">
        <v>5021</v>
      </c>
      <c r="D368" s="329">
        <v>1E-3</v>
      </c>
      <c r="F368" s="327" t="str">
        <f>"Declarable at "&amp;D368*100&amp;"% - CAS No. "&amp;Table237[[#This Row],[CAS]]&amp;", "&amp;Table237[[#This Row],[Descriptions]]</f>
        <v>Declarable at 0.1% - CAS No. 359-10-4, 2-Chloro-1,1-difluoroethylene</v>
      </c>
    </row>
    <row r="369" spans="1:6">
      <c r="A369" s="327" t="s">
        <v>2454</v>
      </c>
      <c r="B369" s="328" t="s">
        <v>5035</v>
      </c>
      <c r="C369" s="328" t="s">
        <v>5021</v>
      </c>
      <c r="D369" s="329">
        <v>1E-3</v>
      </c>
      <c r="F369" s="327" t="str">
        <f>"Declarable at "&amp;D369*100&amp;"% - CAS No. "&amp;Table237[[#This Row],[CAS]]&amp;", "&amp;Table237[[#This Row],[Descriptions]]</f>
        <v>Declarable at 0.1% - CAS No. 25497-29-4, Chlorodifluoroethanes</v>
      </c>
    </row>
    <row r="370" spans="1:6">
      <c r="A370" s="327" t="s">
        <v>3098</v>
      </c>
      <c r="B370" s="328" t="s">
        <v>5036</v>
      </c>
      <c r="C370" s="328" t="s">
        <v>5021</v>
      </c>
      <c r="D370" s="329">
        <v>1E-3</v>
      </c>
      <c r="F370" s="327" t="str">
        <f>"Declarable at "&amp;D370*100&amp;"% - CAS No. "&amp;Table237[[#This Row],[CAS]]&amp;", "&amp;Table237[[#This Row],[Descriptions]]</f>
        <v>Declarable at 0.1% - CAS No. 75-45-6, Chlorodifluoromethane</v>
      </c>
    </row>
    <row r="371" spans="1:6">
      <c r="A371" s="327" t="s">
        <v>2863</v>
      </c>
      <c r="B371" s="328" t="s">
        <v>5037</v>
      </c>
      <c r="C371" s="328" t="s">
        <v>5021</v>
      </c>
      <c r="D371" s="329">
        <v>1E-3</v>
      </c>
      <c r="F371" s="327" t="str">
        <f>"Declarable at "&amp;D371*100&amp;"% - CAS No. "&amp;Table237[[#This Row],[CAS]]&amp;", "&amp;Table237[[#This Row],[Descriptions]]</f>
        <v>Declarable at 0.1% - CAS No. 593-70-4, Chlorofluoromethane</v>
      </c>
    </row>
    <row r="372" spans="1:6">
      <c r="A372" s="327" t="s">
        <v>2925</v>
      </c>
      <c r="B372" s="328" t="s">
        <v>5038</v>
      </c>
      <c r="C372" s="328" t="s">
        <v>5021</v>
      </c>
      <c r="D372" s="329">
        <v>1E-3</v>
      </c>
      <c r="F372" s="327" t="str">
        <f>"Declarable at "&amp;D372*100&amp;"% - CAS No. "&amp;Table237[[#This Row],[CAS]]&amp;", "&amp;Table237[[#This Row],[Descriptions]]</f>
        <v>Declarable at 0.1% - CAS No. 63938-10-3, Chlorotetrafluoroethane</v>
      </c>
    </row>
    <row r="373" spans="1:6">
      <c r="A373" s="327" t="s">
        <v>3097</v>
      </c>
      <c r="B373" s="328" t="s">
        <v>5039</v>
      </c>
      <c r="C373" s="328" t="s">
        <v>5021</v>
      </c>
      <c r="D373" s="329">
        <v>1E-3</v>
      </c>
      <c r="F373" s="327" t="str">
        <f>"Declarable at "&amp;D373*100&amp;"% - CAS No. "&amp;Table237[[#This Row],[CAS]]&amp;", "&amp;Table237[[#This Row],[Descriptions]]</f>
        <v>Declarable at 0.1% - CAS No. 75-43-4, Dichlorofluoromethane</v>
      </c>
    </row>
    <row r="374" spans="1:6">
      <c r="A374" s="327" t="s">
        <v>2589</v>
      </c>
      <c r="B374" s="328" t="s">
        <v>5040</v>
      </c>
      <c r="C374" s="328" t="s">
        <v>5021</v>
      </c>
      <c r="D374" s="329">
        <v>1E-3</v>
      </c>
      <c r="F374" s="327" t="str">
        <f>"Declarable at "&amp;D374*100&amp;"% - CAS No. "&amp;Table237[[#This Row],[CAS]]&amp;", "&amp;Table237[[#This Row],[Descriptions]]</f>
        <v>Declarable at 0.1% - CAS No. 34077-87-7, Dichlorotrifluoroethane</v>
      </c>
    </row>
    <row r="375" spans="1:6">
      <c r="A375" s="327" t="s">
        <v>2435</v>
      </c>
      <c r="B375" s="328" t="s">
        <v>5041</v>
      </c>
      <c r="C375" s="328" t="s">
        <v>5021</v>
      </c>
      <c r="D375" s="329">
        <v>1E-3</v>
      </c>
      <c r="F375" s="327" t="str">
        <f>"Declarable at "&amp;D375*100&amp;"% - CAS No. "&amp;Table237[[#This Row],[CAS]]&amp;", "&amp;Table237[[#This Row],[Descriptions]]</f>
        <v>Declarable at 0.1% - CAS No. 2366-36-1, Ethane, 1,1,1-trichloro-2-fluoro-</v>
      </c>
    </row>
    <row r="376" spans="1:6">
      <c r="A376" s="327" t="s">
        <v>3184</v>
      </c>
      <c r="B376" s="328" t="s">
        <v>5042</v>
      </c>
      <c r="C376" s="328" t="s">
        <v>5021</v>
      </c>
      <c r="D376" s="329">
        <v>1E-3</v>
      </c>
      <c r="F376" s="327" t="str">
        <f>"Declarable at "&amp;D376*100&amp;"% - CAS No. "&amp;Table237[[#This Row],[CAS]]&amp;", "&amp;Table237[[#This Row],[Descriptions]]</f>
        <v>Declarable at 0.1% - CAS No. 811-95-0, Ethane, 1,1,2-trichloro-1-fluoro-</v>
      </c>
    </row>
    <row r="377" spans="1:6">
      <c r="A377" s="327" t="s">
        <v>2628</v>
      </c>
      <c r="B377" s="328" t="s">
        <v>5043</v>
      </c>
      <c r="C377" s="328" t="s">
        <v>5021</v>
      </c>
      <c r="D377" s="329">
        <v>1E-3</v>
      </c>
      <c r="F377" s="327" t="str">
        <f>"Declarable at "&amp;D377*100&amp;"% - CAS No. "&amp;Table237[[#This Row],[CAS]]&amp;", "&amp;Table237[[#This Row],[Descriptions]]</f>
        <v>Declarable at 0.1% - CAS No. 359-28-4, Ethane, 1,1,2-trichloro-2-fluoro-</v>
      </c>
    </row>
    <row r="378" spans="1:6">
      <c r="A378" s="327" t="s">
        <v>2334</v>
      </c>
      <c r="B378" s="328" t="s">
        <v>5044</v>
      </c>
      <c r="C378" s="328" t="s">
        <v>5021</v>
      </c>
      <c r="D378" s="329">
        <v>1E-3</v>
      </c>
      <c r="F378" s="327" t="str">
        <f>"Declarable at "&amp;D378*100&amp;"% - CAS No. "&amp;Table237[[#This Row],[CAS]]&amp;", "&amp;Table237[[#This Row],[Descriptions]]</f>
        <v>Declarable at 0.1% - CAS No. 1717-00-6, Ethane, 1,1-dichloro-1-fluoro-</v>
      </c>
    </row>
    <row r="379" spans="1:6">
      <c r="A379" s="327" t="s">
        <v>2609</v>
      </c>
      <c r="B379" s="328" t="s">
        <v>5045</v>
      </c>
      <c r="C379" s="328" t="s">
        <v>5021</v>
      </c>
      <c r="D379" s="329">
        <v>1E-3</v>
      </c>
      <c r="F379" s="327" t="str">
        <f>"Declarable at "&amp;D379*100&amp;"% - CAS No. "&amp;Table237[[#This Row],[CAS]]&amp;", "&amp;Table237[[#This Row],[Descriptions]]</f>
        <v>Declarable at 0.1% - CAS No. 354-15-4, Ethane, 1,2-difluoro-1,1,2-trichloro-</v>
      </c>
    </row>
    <row r="380" spans="1:6">
      <c r="A380" s="327" t="s">
        <v>2585</v>
      </c>
      <c r="B380" s="328" t="s">
        <v>5046</v>
      </c>
      <c r="C380" s="328" t="s">
        <v>5021</v>
      </c>
      <c r="D380" s="329">
        <v>1E-3</v>
      </c>
      <c r="F380" s="327" t="str">
        <f>"Declarable at "&amp;D380*100&amp;"% - CAS No. "&amp;Table237[[#This Row],[CAS]]&amp;", "&amp;Table237[[#This Row],[Descriptions]]</f>
        <v>Declarable at 0.1% - CAS No. 338-64-7, Ethane, 1-chloro-1,2-difluoro-</v>
      </c>
    </row>
    <row r="381" spans="1:6">
      <c r="A381" s="327" t="s">
        <v>2533</v>
      </c>
      <c r="B381" s="328" t="s">
        <v>5047</v>
      </c>
      <c r="C381" s="328" t="s">
        <v>5021</v>
      </c>
      <c r="D381" s="329">
        <v>1E-3</v>
      </c>
      <c r="F381" s="327" t="str">
        <f>"Declarable at "&amp;D381*100&amp;"% - CAS No. "&amp;Table237[[#This Row],[CAS]]&amp;", "&amp;Table237[[#This Row],[Descriptions]]</f>
        <v>Declarable at 0.1% - CAS No. 306-83-2, Ethane, 2,2-dichloro-1,1,1-trifluoro-</v>
      </c>
    </row>
    <row r="382" spans="1:6">
      <c r="A382" s="327" t="s">
        <v>2510</v>
      </c>
      <c r="B382" s="328" t="s">
        <v>5048</v>
      </c>
      <c r="C382" s="328" t="s">
        <v>5021</v>
      </c>
      <c r="D382" s="329">
        <v>1E-3</v>
      </c>
      <c r="F382" s="327" t="str">
        <f>"Declarable at "&amp;D382*100&amp;"% - CAS No. "&amp;Table237[[#This Row],[CAS]]&amp;", "&amp;Table237[[#This Row],[Descriptions]]</f>
        <v>Declarable at 0.1% - CAS No. 2837-89-0, Ethane, 2-chloro-1,1,1,2-tetrafluoro-</v>
      </c>
    </row>
    <row r="383" spans="1:6">
      <c r="A383" s="327" t="s">
        <v>2811</v>
      </c>
      <c r="B383" s="328" t="s">
        <v>5049</v>
      </c>
      <c r="C383" s="328" t="s">
        <v>5021</v>
      </c>
      <c r="D383" s="329">
        <v>1E-3</v>
      </c>
      <c r="F383" s="327" t="str">
        <f>"Declarable at "&amp;D383*100&amp;"% - CAS No. "&amp;Table237[[#This Row],[CAS]]&amp;", "&amp;Table237[[#This Row],[Descriptions]]</f>
        <v>Declarable at 0.1% - CAS No. 55949-44-5, Ethane, chloro-1,1-difluoro-</v>
      </c>
    </row>
    <row r="384" spans="1:6">
      <c r="A384" s="327" t="s">
        <v>2586</v>
      </c>
      <c r="B384" s="328" t="s">
        <v>5050</v>
      </c>
      <c r="C384" s="328" t="s">
        <v>5021</v>
      </c>
      <c r="D384" s="329">
        <v>1E-3</v>
      </c>
      <c r="F384" s="327" t="str">
        <f>"Declarable at "&amp;D384*100&amp;"% - CAS No. "&amp;Table237[[#This Row],[CAS]]&amp;", "&amp;Table237[[#This Row],[Descriptions]]</f>
        <v>Declarable at 0.1% - CAS No. 338-65-8, Ethane, monochlorodifluoro-</v>
      </c>
    </row>
    <row r="385" spans="1:6">
      <c r="A385" s="327" t="s">
        <v>2482</v>
      </c>
      <c r="B385" s="328" t="s">
        <v>5051</v>
      </c>
      <c r="C385" s="328" t="s">
        <v>5021</v>
      </c>
      <c r="D385" s="329">
        <v>1E-3</v>
      </c>
      <c r="F385" s="327" t="str">
        <f>"Declarable at "&amp;D385*100&amp;"% - CAS No. "&amp;Table237[[#This Row],[CAS]]&amp;", "&amp;Table237[[#This Row],[Descriptions]]</f>
        <v>Declarable at 0.1% - CAS No. 27154-33-2, Trichlorofluoroethane</v>
      </c>
    </row>
    <row r="386" spans="1:6">
      <c r="A386" s="327" t="s">
        <v>2161</v>
      </c>
      <c r="B386" s="328" t="s">
        <v>5052</v>
      </c>
      <c r="C386" s="328" t="s">
        <v>5021</v>
      </c>
      <c r="D386" s="329">
        <v>1E-3</v>
      </c>
      <c r="F386" s="327" t="str">
        <f>"Declarable at "&amp;D386*100&amp;"% - CAS No. "&amp;Table237[[#This Row],[CAS]]&amp;", "&amp;Table237[[#This Row],[Descriptions]]</f>
        <v>Declarable at 0.1% - CAS No. 134190-53-7, chloroodifluoropropanee</v>
      </c>
    </row>
    <row r="387" spans="1:6">
      <c r="A387" s="327" t="s">
        <v>1994</v>
      </c>
      <c r="B387" s="328" t="s">
        <v>5053</v>
      </c>
      <c r="C387" s="328" t="s">
        <v>5021</v>
      </c>
      <c r="D387" s="329">
        <v>1E-3</v>
      </c>
      <c r="F387" s="327" t="str">
        <f>"Declarable at "&amp;D387*100&amp;"% - CAS No. "&amp;Table237[[#This Row],[CAS]]&amp;", "&amp;Table237[[#This Row],[Descriptions]]</f>
        <v>Declarable at 0.1% - CAS No. 110587-14-9, chloroofluoroethanee</v>
      </c>
    </row>
    <row r="388" spans="1:6">
      <c r="A388" s="327" t="s">
        <v>2162</v>
      </c>
      <c r="B388" s="328" t="s">
        <v>5054</v>
      </c>
      <c r="C388" s="328" t="s">
        <v>5021</v>
      </c>
      <c r="D388" s="329">
        <v>1E-3</v>
      </c>
      <c r="F388" s="327" t="str">
        <f>"Declarable at "&amp;D388*100&amp;"% - CAS No. "&amp;Table237[[#This Row],[CAS]]&amp;", "&amp;Table237[[#This Row],[Descriptions]]</f>
        <v>Declarable at 0.1% - CAS No. 134190-54-8, chloroofluoroopropanee</v>
      </c>
    </row>
    <row r="389" spans="1:6">
      <c r="A389" s="327" t="s">
        <v>2514</v>
      </c>
      <c r="B389" s="328" t="s">
        <v>5055</v>
      </c>
      <c r="C389" s="328" t="s">
        <v>5021</v>
      </c>
      <c r="D389" s="329">
        <v>1E-3</v>
      </c>
      <c r="F389" s="327" t="str">
        <f>"Declarable at "&amp;D389*100&amp;"% - CAS No. "&amp;Table237[[#This Row],[CAS]]&amp;", "&amp;Table237[[#This Row],[Descriptions]]</f>
        <v>Declarable at 0.1% - CAS No. 28987-04-4, chlorohexafluoropropane</v>
      </c>
    </row>
    <row r="390" spans="1:6">
      <c r="A390" s="327" t="s">
        <v>1988</v>
      </c>
      <c r="B390" s="328" t="s">
        <v>5056</v>
      </c>
      <c r="C390" s="328" t="s">
        <v>5021</v>
      </c>
      <c r="D390" s="329">
        <v>1E-3</v>
      </c>
      <c r="F390" s="327" t="str">
        <f>"Declarable at "&amp;D390*100&amp;"% - CAS No. "&amp;Table237[[#This Row],[CAS]]&amp;", "&amp;Table237[[#This Row],[Descriptions]]</f>
        <v>Declarable at 0.1% - CAS No. 108662-83-5, chloropentafluoropropane</v>
      </c>
    </row>
    <row r="391" spans="1:6">
      <c r="A391" s="327" t="s">
        <v>2158</v>
      </c>
      <c r="B391" s="328" t="s">
        <v>5057</v>
      </c>
      <c r="C391" s="328" t="s">
        <v>5021</v>
      </c>
      <c r="D391" s="329">
        <v>1E-3</v>
      </c>
      <c r="F391" s="327" t="str">
        <f>"Declarable at "&amp;D391*100&amp;"% - CAS No. "&amp;Table237[[#This Row],[CAS]]&amp;", "&amp;Table237[[#This Row],[Descriptions]]</f>
        <v>Declarable at 0.1% - CAS No. 134190-50-4, chlorotetrafluoropropane</v>
      </c>
    </row>
    <row r="392" spans="1:6">
      <c r="A392" s="327" t="s">
        <v>3173</v>
      </c>
      <c r="B392" s="328" t="s">
        <v>5058</v>
      </c>
      <c r="C392" s="328" t="s">
        <v>5021</v>
      </c>
      <c r="D392" s="329">
        <v>1E-3</v>
      </c>
      <c r="F392" s="327" t="str">
        <f>"Declarable at "&amp;D392*100&amp;"% - CAS No. "&amp;Table237[[#This Row],[CAS]]&amp;", "&amp;Table237[[#This Row],[Descriptions]]</f>
        <v>Declarable at 0.1% - CAS No. 79-38-9, chlorotrifluoroethylen</v>
      </c>
    </row>
    <row r="393" spans="1:6">
      <c r="A393" s="327" t="s">
        <v>2476</v>
      </c>
      <c r="B393" s="328" t="s">
        <v>5059</v>
      </c>
      <c r="C393" s="328" t="s">
        <v>5021</v>
      </c>
      <c r="D393" s="329">
        <v>1E-3</v>
      </c>
      <c r="F393" s="327" t="str">
        <f>"Declarable at "&amp;D393*100&amp;"% - CAS No. "&amp;Table237[[#This Row],[CAS]]&amp;", "&amp;Table237[[#This Row],[Descriptions]]</f>
        <v>Declarable at 0.1% - CAS No. 26588-23-8, chlorotrifluoropropane</v>
      </c>
    </row>
    <row r="394" spans="1:6">
      <c r="A394" s="327" t="s">
        <v>3110</v>
      </c>
      <c r="B394" s="328" t="s">
        <v>5060</v>
      </c>
      <c r="C394" s="328" t="s">
        <v>5021</v>
      </c>
      <c r="D394" s="329">
        <v>1E-3</v>
      </c>
      <c r="F394" s="327" t="str">
        <f>"Declarable at "&amp;D394*100&amp;"% - CAS No. "&amp;Table237[[#This Row],[CAS]]&amp;", "&amp;Table237[[#This Row],[Descriptions]]</f>
        <v>Declarable at 0.1% - CAS No. 75-88-7, chloro-1,1,1-trifluoroethane</v>
      </c>
    </row>
    <row r="395" spans="1:6">
      <c r="A395" s="327" t="s">
        <v>2025</v>
      </c>
      <c r="B395" s="328" t="s">
        <v>5061</v>
      </c>
      <c r="C395" s="328" t="s">
        <v>5021</v>
      </c>
      <c r="D395" s="329">
        <v>1E-3</v>
      </c>
      <c r="F395" s="327" t="str">
        <f>"Declarable at "&amp;D395*100&amp;"% - CAS No. "&amp;Table237[[#This Row],[CAS]]&amp;", "&amp;Table237[[#This Row],[Descriptions]]</f>
        <v>Declarable at 0.1% - CAS No. 116867-32-4, Pentachlorodifluoropropane</v>
      </c>
    </row>
    <row r="396" spans="1:6">
      <c r="A396" s="327" t="s">
        <v>2156</v>
      </c>
      <c r="B396" s="328" t="s">
        <v>5062</v>
      </c>
      <c r="C396" s="328" t="s">
        <v>5021</v>
      </c>
      <c r="D396" s="329">
        <v>1E-3</v>
      </c>
      <c r="F396" s="327" t="str">
        <f>"Declarable at "&amp;D396*100&amp;"% - CAS No. "&amp;Table237[[#This Row],[CAS]]&amp;", "&amp;Table237[[#This Row],[Descriptions]]</f>
        <v>Declarable at 0.1% - CAS No. 134190-48-0, Pentachlorofluoropropane</v>
      </c>
    </row>
    <row r="397" spans="1:6">
      <c r="A397" s="327" t="s">
        <v>2689</v>
      </c>
      <c r="B397" s="328" t="s">
        <v>5063</v>
      </c>
      <c r="C397" s="328" t="s">
        <v>5021</v>
      </c>
      <c r="D397" s="329">
        <v>1E-3</v>
      </c>
      <c r="F397" s="327" t="str">
        <f>"Declarable at "&amp;D397*100&amp;"% - CAS No. "&amp;Table237[[#This Row],[CAS]]&amp;", "&amp;Table237[[#This Row],[Descriptions]]</f>
        <v>Declarable at 0.1% - CAS No. 421-04-5, 1-chloro-1,1,2-trifluoroethane</v>
      </c>
    </row>
    <row r="398" spans="1:6">
      <c r="A398" s="327" t="s">
        <v>2715</v>
      </c>
      <c r="B398" s="328" t="s">
        <v>5064</v>
      </c>
      <c r="C398" s="328" t="s">
        <v>5021</v>
      </c>
      <c r="D398" s="329">
        <v>1E-3</v>
      </c>
      <c r="F398" s="327" t="str">
        <f>"Declarable at "&amp;D398*100&amp;"% - CAS No. "&amp;Table237[[#This Row],[CAS]]&amp;", "&amp;Table237[[#This Row],[Descriptions]]</f>
        <v>Declarable at 0.1% - CAS No. 431-07-2, 1-chloro-1,2,2-trifluoroethane</v>
      </c>
    </row>
    <row r="399" spans="1:6">
      <c r="A399" s="327" t="s">
        <v>2708</v>
      </c>
      <c r="B399" s="328" t="s">
        <v>5065</v>
      </c>
      <c r="C399" s="328" t="s">
        <v>5021</v>
      </c>
      <c r="D399" s="329">
        <v>1E-3</v>
      </c>
      <c r="F399" s="327" t="str">
        <f>"Declarable at "&amp;D399*100&amp;"% - CAS No. "&amp;Table237[[#This Row],[CAS]]&amp;", "&amp;Table237[[#This Row],[Descriptions]]</f>
        <v>Declarable at 0.1% - CAS No. 430-53-5, 1,1-Dichloro-2-fluoroethane</v>
      </c>
    </row>
    <row r="400" spans="1:6">
      <c r="A400" s="327" t="s">
        <v>2743</v>
      </c>
      <c r="B400" s="328" t="s">
        <v>5066</v>
      </c>
      <c r="C400" s="328" t="s">
        <v>5021</v>
      </c>
      <c r="D400" s="329">
        <v>1E-3</v>
      </c>
      <c r="F400" s="327" t="str">
        <f>"Declarable at "&amp;D400*100&amp;"% - CAS No. "&amp;Table237[[#This Row],[CAS]]&amp;", "&amp;Table237[[#This Row],[Descriptions]]</f>
        <v>Declarable at 0.1% - CAS No. 471-43-2, 1,1-Dichloro-2,2-difluoroethane</v>
      </c>
    </row>
    <row r="401" spans="1:6">
      <c r="A401" s="327" t="s">
        <v>2607</v>
      </c>
      <c r="B401" s="328" t="s">
        <v>5067</v>
      </c>
      <c r="C401" s="328" t="s">
        <v>5021</v>
      </c>
      <c r="D401" s="329">
        <v>1E-3</v>
      </c>
      <c r="F401" s="327" t="str">
        <f>"Declarable at "&amp;D401*100&amp;"% - CAS No. "&amp;Table237[[#This Row],[CAS]]&amp;", "&amp;Table237[[#This Row],[Descriptions]]</f>
        <v>Declarable at 0.1% - CAS No. 354-11-0, 1,1,1,2-Tetrachloro-2-fluoroethane</v>
      </c>
    </row>
    <row r="402" spans="1:6">
      <c r="A402" s="327" t="s">
        <v>2608</v>
      </c>
      <c r="B402" s="328" t="s">
        <v>5068</v>
      </c>
      <c r="C402" s="328" t="s">
        <v>5021</v>
      </c>
      <c r="D402" s="329">
        <v>1E-3</v>
      </c>
      <c r="F402" s="327" t="str">
        <f>"Declarable at "&amp;D402*100&amp;"% - CAS No. "&amp;Table237[[#This Row],[CAS]]&amp;", "&amp;Table237[[#This Row],[Descriptions]]</f>
        <v>Declarable at 0.1% - CAS No. 354-14-3, 1,1,2,2-Tetrachloro-1-fluoroethane</v>
      </c>
    </row>
    <row r="403" spans="1:6">
      <c r="A403" s="327" t="s">
        <v>3097</v>
      </c>
      <c r="B403" s="328" t="s">
        <v>5069</v>
      </c>
      <c r="C403" s="328" t="s">
        <v>5021</v>
      </c>
      <c r="D403" s="329">
        <v>1E-3</v>
      </c>
      <c r="F403" s="327" t="str">
        <f>"Declarable at "&amp;D403*100&amp;"% - CAS No. "&amp;Table237[[#This Row],[CAS]]&amp;", "&amp;Table237[[#This Row],[Descriptions]]</f>
        <v>Declarable at 0.1% - CAS No. 75-43-4, HCFC-21 (CHFCl2) Dichlorofluoromethane</v>
      </c>
    </row>
    <row r="404" spans="1:6">
      <c r="A404" s="327" t="s">
        <v>3098</v>
      </c>
      <c r="B404" s="328" t="s">
        <v>5070</v>
      </c>
      <c r="C404" s="328" t="s">
        <v>5021</v>
      </c>
      <c r="D404" s="329">
        <v>1E-3</v>
      </c>
      <c r="F404" s="327" t="str">
        <f>"Declarable at "&amp;D404*100&amp;"% - CAS No. "&amp;Table237[[#This Row],[CAS]]&amp;", "&amp;Table237[[#This Row],[Descriptions]]</f>
        <v>Declarable at 0.1% - CAS No. 75-45-6, HCFC-22 (CHF2Cl) Monochlorodifluoromethane</v>
      </c>
    </row>
    <row r="405" spans="1:6">
      <c r="A405" s="327" t="s">
        <v>2863</v>
      </c>
      <c r="B405" s="328" t="s">
        <v>5071</v>
      </c>
      <c r="C405" s="328" t="s">
        <v>5021</v>
      </c>
      <c r="D405" s="329">
        <v>1E-3</v>
      </c>
      <c r="F405" s="327" t="str">
        <f>"Declarable at "&amp;D405*100&amp;"% - CAS No. "&amp;Table237[[#This Row],[CAS]]&amp;", "&amp;Table237[[#This Row],[Descriptions]]</f>
        <v>Declarable at 0.1% - CAS No. 593-70-4, HCFC-31 (CH2FCl) Monochlorofluoromethane</v>
      </c>
    </row>
    <row r="406" spans="1:6">
      <c r="A406" s="327" t="s">
        <v>2608</v>
      </c>
      <c r="B406" s="328" t="s">
        <v>5072</v>
      </c>
      <c r="C406" s="328" t="s">
        <v>5021</v>
      </c>
      <c r="D406" s="329">
        <v>1E-3</v>
      </c>
      <c r="F406" s="327" t="str">
        <f>"Declarable at "&amp;D406*100&amp;"% - CAS No. "&amp;Table237[[#This Row],[CAS]]&amp;", "&amp;Table237[[#This Row],[Descriptions]]</f>
        <v>Declarable at 0.1% - CAS No. 354-14-3, HCFC-121 (C2HFCl4) Tetrachlorofluoroethane</v>
      </c>
    </row>
    <row r="407" spans="1:6">
      <c r="A407" s="327" t="s">
        <v>2610</v>
      </c>
      <c r="B407" s="328" t="s">
        <v>5073</v>
      </c>
      <c r="C407" s="328" t="s">
        <v>5021</v>
      </c>
      <c r="D407" s="329">
        <v>1E-3</v>
      </c>
      <c r="F407" s="327" t="str">
        <f>"Declarable at "&amp;D407*100&amp;"% - CAS No. "&amp;Table237[[#This Row],[CAS]]&amp;", "&amp;Table237[[#This Row],[Descriptions]]</f>
        <v>Declarable at 0.1% - CAS No. 354-21-2, HCFC-122 (C2HF2Cl3) Trichlorodifluoroethane</v>
      </c>
    </row>
    <row r="408" spans="1:6">
      <c r="A408" s="327" t="s">
        <v>2533</v>
      </c>
      <c r="B408" s="328" t="s">
        <v>5074</v>
      </c>
      <c r="C408" s="328" t="s">
        <v>5021</v>
      </c>
      <c r="D408" s="329">
        <v>1E-3</v>
      </c>
      <c r="F408" s="327" t="str">
        <f>"Declarable at "&amp;D408*100&amp;"% - CAS No. "&amp;Table237[[#This Row],[CAS]]&amp;", "&amp;Table237[[#This Row],[Descriptions]]</f>
        <v>Declarable at 0.1% - CAS No. 306-83-2, HCFC-123 (C2HF3Cl2) Dichlorotrifluoroethane</v>
      </c>
    </row>
    <row r="409" spans="1:6">
      <c r="A409" s="327" t="s">
        <v>2510</v>
      </c>
      <c r="B409" s="328" t="s">
        <v>5075</v>
      </c>
      <c r="C409" s="328" t="s">
        <v>5021</v>
      </c>
      <c r="D409" s="329">
        <v>1E-3</v>
      </c>
      <c r="F409" s="327" t="str">
        <f>"Declarable at "&amp;D409*100&amp;"% - CAS No. "&amp;Table237[[#This Row],[CAS]]&amp;", "&amp;Table237[[#This Row],[Descriptions]]</f>
        <v>Declarable at 0.1% - CAS No. 2837-89-0, HCFC-124 (C2HF4Cl) Monochlorotetrafluoroethane</v>
      </c>
    </row>
    <row r="410" spans="1:6">
      <c r="A410" s="327" t="s">
        <v>2628</v>
      </c>
      <c r="B410" s="328" t="s">
        <v>5076</v>
      </c>
      <c r="C410" s="328" t="s">
        <v>5021</v>
      </c>
      <c r="D410" s="329">
        <v>1E-3</v>
      </c>
      <c r="F410" s="327" t="str">
        <f>"Declarable at "&amp;D410*100&amp;"% - CAS No. "&amp;Table237[[#This Row],[CAS]]&amp;", "&amp;Table237[[#This Row],[Descriptions]]</f>
        <v>Declarable at 0.1% - CAS No. 359-28-4, HCFC-131 (C2H2FCl3) Trichlorofluoroethane</v>
      </c>
    </row>
    <row r="411" spans="1:6">
      <c r="A411" s="327" t="s">
        <v>2321</v>
      </c>
      <c r="B411" s="328" t="s">
        <v>5077</v>
      </c>
      <c r="C411" s="328" t="s">
        <v>5021</v>
      </c>
      <c r="D411" s="329">
        <v>1E-3</v>
      </c>
      <c r="F411" s="327" t="str">
        <f>"Declarable at "&amp;D411*100&amp;"% - CAS No. "&amp;Table237[[#This Row],[CAS]]&amp;", "&amp;Table237[[#This Row],[Descriptions]]</f>
        <v>Declarable at 0.1% - CAS No. 1649-08-7, HCFC-132b (C2H2F2Cl2) Dichlorodifluoroethane</v>
      </c>
    </row>
    <row r="412" spans="1:6">
      <c r="A412" s="327" t="s">
        <v>3110</v>
      </c>
      <c r="B412" s="328" t="s">
        <v>5078</v>
      </c>
      <c r="C412" s="328" t="s">
        <v>5021</v>
      </c>
      <c r="D412" s="329">
        <v>1E-3</v>
      </c>
      <c r="F412" s="327" t="str">
        <f>"Declarable at "&amp;D412*100&amp;"% - CAS No. "&amp;Table237[[#This Row],[CAS]]&amp;", "&amp;Table237[[#This Row],[Descriptions]]</f>
        <v>Declarable at 0.1% - CAS No. 75-88-7, HCFC-133a (C2H2F3Cl) Monochlorotrifluoroethane</v>
      </c>
    </row>
    <row r="413" spans="1:6">
      <c r="A413" s="327" t="s">
        <v>2334</v>
      </c>
      <c r="B413" s="328" t="s">
        <v>5079</v>
      </c>
      <c r="C413" s="328" t="s">
        <v>5021</v>
      </c>
      <c r="D413" s="329">
        <v>1E-3</v>
      </c>
      <c r="F413" s="327" t="str">
        <f>"Declarable at "&amp;D413*100&amp;"% - CAS No. "&amp;Table237[[#This Row],[CAS]]&amp;", "&amp;Table237[[#This Row],[Descriptions]]</f>
        <v>Declarable at 0.1% - CAS No. 1717-00-6, HCFC-141b (C2H3FCl2) Dichlorofluoroethane</v>
      </c>
    </row>
    <row r="414" spans="1:6">
      <c r="A414" s="327" t="s">
        <v>3103</v>
      </c>
      <c r="B414" s="328" t="s">
        <v>5080</v>
      </c>
      <c r="C414" s="328" t="s">
        <v>5021</v>
      </c>
      <c r="D414" s="329">
        <v>1E-3</v>
      </c>
      <c r="F414" s="327" t="str">
        <f>"Declarable at "&amp;D414*100&amp;"% - CAS No. "&amp;Table237[[#This Row],[CAS]]&amp;", "&amp;Table237[[#This Row],[Descriptions]]</f>
        <v>Declarable at 0.1% - CAS No. 75-68-3, HCFC-142b (C2H3F2Cl) Monochlorodifluoroethane</v>
      </c>
    </row>
    <row r="415" spans="1:6">
      <c r="A415" s="327" t="s">
        <v>2695</v>
      </c>
      <c r="B415" s="328" t="s">
        <v>5081</v>
      </c>
      <c r="C415" s="328" t="s">
        <v>5021</v>
      </c>
      <c r="D415" s="329">
        <v>1E-3</v>
      </c>
      <c r="F415" s="327" t="str">
        <f>"Declarable at "&amp;D415*100&amp;"% - CAS No. "&amp;Table237[[#This Row],[CAS]]&amp;", "&amp;Table237[[#This Row],[Descriptions]]</f>
        <v>Declarable at 0.1% - CAS No. 422-26-4, HCFC-221 (C3HFCl6) Hexachlorofluoropropane</v>
      </c>
    </row>
    <row r="416" spans="1:6">
      <c r="A416" s="327" t="s">
        <v>2698</v>
      </c>
      <c r="B416" s="328" t="s">
        <v>5082</v>
      </c>
      <c r="C416" s="328" t="s">
        <v>5021</v>
      </c>
      <c r="D416" s="329">
        <v>1E-3</v>
      </c>
      <c r="F416" s="327" t="str">
        <f>"Declarable at "&amp;D416*100&amp;"% - CAS No. "&amp;Table237[[#This Row],[CAS]]&amp;", "&amp;Table237[[#This Row],[Descriptions]]</f>
        <v>Declarable at 0.1% - CAS No. 422-49-1, HCFC-222 (C3HF2Cl5) Pentachlorodifluoropropane</v>
      </c>
    </row>
    <row r="417" spans="1:6">
      <c r="A417" s="327" t="s">
        <v>2699</v>
      </c>
      <c r="B417" s="328" t="s">
        <v>5083</v>
      </c>
      <c r="C417" s="328" t="s">
        <v>5021</v>
      </c>
      <c r="D417" s="329">
        <v>1E-3</v>
      </c>
      <c r="F417" s="327" t="str">
        <f>"Declarable at "&amp;D417*100&amp;"% - CAS No. "&amp;Table237[[#This Row],[CAS]]&amp;", "&amp;Table237[[#This Row],[Descriptions]]</f>
        <v>Declarable at 0.1% - CAS No. 422-52-6, HCFC-223 (C3HF3Cl4) Tetrachlorotrifluoropropane</v>
      </c>
    </row>
    <row r="418" spans="1:6">
      <c r="A418" s="327" t="s">
        <v>2700</v>
      </c>
      <c r="B418" s="328" t="s">
        <v>5084</v>
      </c>
      <c r="C418" s="328" t="s">
        <v>5021</v>
      </c>
      <c r="D418" s="329">
        <v>1E-3</v>
      </c>
      <c r="F418" s="327" t="str">
        <f>"Declarable at "&amp;D418*100&amp;"% - CAS No. "&amp;Table237[[#This Row],[CAS]]&amp;", "&amp;Table237[[#This Row],[Descriptions]]</f>
        <v>Declarable at 0.1% - CAS No. 422-54-8, HCFC-224 (C3HF4Cl3) Trichlorotetrafluoropropane</v>
      </c>
    </row>
    <row r="419" spans="1:6">
      <c r="A419" s="327" t="s">
        <v>2701</v>
      </c>
      <c r="B419" s="328" t="s">
        <v>5085</v>
      </c>
      <c r="C419" s="328" t="s">
        <v>5021</v>
      </c>
      <c r="D419" s="329">
        <v>1E-3</v>
      </c>
      <c r="F419" s="327" t="str">
        <f>"Declarable at "&amp;D419*100&amp;"% - CAS No. "&amp;Table237[[#This Row],[CAS]]&amp;", "&amp;Table237[[#This Row],[Descriptions]]</f>
        <v>Declarable at 0.1% - CAS No. 422-56-0, HCFC-225ca (C3HF5Cl2) Dichloropentafluoropropane</v>
      </c>
    </row>
    <row r="420" spans="1:6">
      <c r="A420" s="327" t="s">
        <v>2760</v>
      </c>
      <c r="B420" s="328" t="s">
        <v>5086</v>
      </c>
      <c r="C420" s="328" t="s">
        <v>5021</v>
      </c>
      <c r="D420" s="329">
        <v>1E-3</v>
      </c>
      <c r="F420" s="327" t="str">
        <f>"Declarable at "&amp;D420*100&amp;"% - CAS No. "&amp;Table237[[#This Row],[CAS]]&amp;", "&amp;Table237[[#This Row],[Descriptions]]</f>
        <v>Declarable at 0.1% - CAS No. 507-55-1, HCFC-225cb (C3HF5Cl2) Dichloropentafluoropropane</v>
      </c>
    </row>
    <row r="421" spans="1:6">
      <c r="A421" s="327" t="s">
        <v>2719</v>
      </c>
      <c r="B421" s="328" t="s">
        <v>5087</v>
      </c>
      <c r="C421" s="328" t="s">
        <v>5021</v>
      </c>
      <c r="D421" s="329">
        <v>1E-3</v>
      </c>
      <c r="F421" s="327" t="str">
        <f>"Declarable at "&amp;D421*100&amp;"% - CAS No. "&amp;Table237[[#This Row],[CAS]]&amp;", "&amp;Table237[[#This Row],[Descriptions]]</f>
        <v>Declarable at 0.1% - CAS No. 431-87-8, HCFC-226 (C3HF6Cl) Monochlorohexafluoropropane</v>
      </c>
    </row>
    <row r="422" spans="1:6">
      <c r="A422" s="327" t="s">
        <v>2693</v>
      </c>
      <c r="B422" s="328" t="s">
        <v>5088</v>
      </c>
      <c r="C422" s="328" t="s">
        <v>5021</v>
      </c>
      <c r="D422" s="329">
        <v>1E-3</v>
      </c>
      <c r="F422" s="327" t="str">
        <f>"Declarable at "&amp;D422*100&amp;"% - CAS No. "&amp;Table237[[#This Row],[CAS]]&amp;", "&amp;Table237[[#This Row],[Descriptions]]</f>
        <v>Declarable at 0.1% - CAS No. 421-94-3, HCFC-231 (C3H2FCl5) Pentachlorofluoropropane</v>
      </c>
    </row>
    <row r="423" spans="1:6">
      <c r="A423" s="327" t="s">
        <v>2739</v>
      </c>
      <c r="B423" s="328" t="s">
        <v>5089</v>
      </c>
      <c r="C423" s="328" t="s">
        <v>5021</v>
      </c>
      <c r="D423" s="329">
        <v>1E-3</v>
      </c>
      <c r="F423" s="327" t="str">
        <f>"Declarable at "&amp;D423*100&amp;"% - CAS No. "&amp;Table237[[#This Row],[CAS]]&amp;", "&amp;Table237[[#This Row],[Descriptions]]</f>
        <v>Declarable at 0.1% - CAS No. 460-89-9, HCFC-232 (C3H2F2Cl4) Tetrachlorodifluoropropane</v>
      </c>
    </row>
    <row r="424" spans="1:6">
      <c r="A424" s="327" t="s">
        <v>3047</v>
      </c>
      <c r="B424" s="328" t="s">
        <v>5090</v>
      </c>
      <c r="C424" s="328" t="s">
        <v>5021</v>
      </c>
      <c r="D424" s="329">
        <v>1E-3</v>
      </c>
      <c r="F424" s="327" t="str">
        <f>"Declarable at "&amp;D424*100&amp;"% - CAS No. "&amp;Table237[[#This Row],[CAS]]&amp;", "&amp;Table237[[#This Row],[Descriptions]]</f>
        <v>Declarable at 0.1% - CAS No. 7125-84-0, HCFC-233 (C3H2F3Cl3) Trichlorotrifluoropropane</v>
      </c>
    </row>
    <row r="425" spans="1:6">
      <c r="A425" s="327" t="s">
        <v>2707</v>
      </c>
      <c r="B425" s="328" t="s">
        <v>5091</v>
      </c>
      <c r="C425" s="328" t="s">
        <v>5021</v>
      </c>
      <c r="D425" s="329">
        <v>1E-3</v>
      </c>
      <c r="F425" s="327" t="str">
        <f>"Declarable at "&amp;D425*100&amp;"% - CAS No. "&amp;Table237[[#This Row],[CAS]]&amp;", "&amp;Table237[[#This Row],[Descriptions]]</f>
        <v>Declarable at 0.1% - CAS No. 425-94-5, HCFC-234 (C3H2F4Cl2) Dichlorotetrafluoropropane</v>
      </c>
    </row>
    <row r="426" spans="1:6">
      <c r="A426" s="327" t="s">
        <v>2740</v>
      </c>
      <c r="B426" s="328" t="s">
        <v>5092</v>
      </c>
      <c r="C426" s="328" t="s">
        <v>5021</v>
      </c>
      <c r="D426" s="329">
        <v>1E-3</v>
      </c>
      <c r="F426" s="327" t="str">
        <f>"Declarable at "&amp;D426*100&amp;"% - CAS No. "&amp;Table237[[#This Row],[CAS]]&amp;", "&amp;Table237[[#This Row],[Descriptions]]</f>
        <v>Declarable at 0.1% - CAS No. 460-92-4, HCFC-235 (C3H2F5Cl) Monochloropentafluoropropane</v>
      </c>
    </row>
    <row r="427" spans="1:6">
      <c r="A427" s="327" t="s">
        <v>2950</v>
      </c>
      <c r="B427" s="328" t="s">
        <v>5093</v>
      </c>
      <c r="C427" s="328" t="s">
        <v>5021</v>
      </c>
      <c r="D427" s="329">
        <v>1E-3</v>
      </c>
      <c r="F427" s="327" t="str">
        <f>"Declarable at "&amp;D427*100&amp;"% - CAS No. "&amp;Table237[[#This Row],[CAS]]&amp;", "&amp;Table237[[#This Row],[Descriptions]]</f>
        <v>Declarable at 0.1% - CAS No. 666-27-3, HCFC-241 (C3H3FCl4) Tetrachlorofluoropropane</v>
      </c>
    </row>
    <row r="428" spans="1:6">
      <c r="A428" s="327" t="s">
        <v>2733</v>
      </c>
      <c r="B428" s="328" t="s">
        <v>5094</v>
      </c>
      <c r="C428" s="328" t="s">
        <v>5021</v>
      </c>
      <c r="D428" s="329">
        <v>1E-3</v>
      </c>
      <c r="F428" s="327" t="str">
        <f>"Declarable at "&amp;D428*100&amp;"% - CAS No. "&amp;Table237[[#This Row],[CAS]]&amp;", "&amp;Table237[[#This Row],[Descriptions]]</f>
        <v>Declarable at 0.1% - CAS No. 460-63-9, HCFC-242 (C3H3F2Cl3) Trichlorodifluoropropane</v>
      </c>
    </row>
    <row r="429" spans="1:6">
      <c r="A429" s="327" t="s">
        <v>2735</v>
      </c>
      <c r="B429" s="328" t="s">
        <v>5095</v>
      </c>
      <c r="C429" s="328" t="s">
        <v>5021</v>
      </c>
      <c r="D429" s="329">
        <v>1E-3</v>
      </c>
      <c r="F429" s="327" t="str">
        <f>"Declarable at "&amp;D429*100&amp;"% - CAS No. "&amp;Table237[[#This Row],[CAS]]&amp;", "&amp;Table237[[#This Row],[Descriptions]]</f>
        <v>Declarable at 0.1% - CAS No. 460-69-5, HCFC-243 (C3H3F3Cl2) Dichlorotrifluoropropane</v>
      </c>
    </row>
    <row r="430" spans="1:6">
      <c r="A430" s="327" t="s">
        <v>3862</v>
      </c>
      <c r="B430" s="328" t="s">
        <v>5096</v>
      </c>
      <c r="C430" s="328" t="s">
        <v>5021</v>
      </c>
      <c r="D430" s="329">
        <v>1E-3</v>
      </c>
      <c r="F430" s="327" t="str">
        <f>"Declarable at "&amp;D430*100&amp;"% - CAS No. "&amp;Table237[[#This Row],[CAS]]&amp;", "&amp;Table237[[#This Row],[Descriptions]]</f>
        <v>Declarable at 0.1% - CAS No. not identified, HCFC-244 (C3H3F4Cl) Monochlorotetrafluoropropane</v>
      </c>
    </row>
    <row r="431" spans="1:6">
      <c r="A431" s="327" t="s">
        <v>2691</v>
      </c>
      <c r="B431" s="328" t="s">
        <v>5097</v>
      </c>
      <c r="C431" s="328" t="s">
        <v>5021</v>
      </c>
      <c r="D431" s="329">
        <v>1E-3</v>
      </c>
      <c r="F431" s="327" t="str">
        <f>"Declarable at "&amp;D431*100&amp;"% - CAS No. "&amp;Table237[[#This Row],[CAS]]&amp;", "&amp;Table237[[#This Row],[Descriptions]]</f>
        <v>Declarable at 0.1% - CAS No. 421-41-0, HCFC-251 (C3H4FCl3) Monochlorotetrafluoropropane</v>
      </c>
    </row>
    <row r="432" spans="1:6">
      <c r="A432" s="327" t="s">
        <v>3194</v>
      </c>
      <c r="B432" s="328" t="s">
        <v>5098</v>
      </c>
      <c r="C432" s="328" t="s">
        <v>5021</v>
      </c>
      <c r="D432" s="329">
        <v>1E-3</v>
      </c>
      <c r="F432" s="327" t="str">
        <f>"Declarable at "&amp;D432*100&amp;"% - CAS No. "&amp;Table237[[#This Row],[CAS]]&amp;", "&amp;Table237[[#This Row],[Descriptions]]</f>
        <v>Declarable at 0.1% - CAS No. 819-00-1, HCFC-252 (C3H4F2Cl2) Dichlorodifluoropropane</v>
      </c>
    </row>
    <row r="433" spans="1:6">
      <c r="A433" s="327" t="s">
        <v>2732</v>
      </c>
      <c r="B433" s="328" t="s">
        <v>5099</v>
      </c>
      <c r="C433" s="328" t="s">
        <v>5021</v>
      </c>
      <c r="D433" s="329">
        <v>1E-3</v>
      </c>
      <c r="F433" s="327" t="str">
        <f>"Declarable at "&amp;D433*100&amp;"% - CAS No. "&amp;Table237[[#This Row],[CAS]]&amp;", "&amp;Table237[[#This Row],[Descriptions]]</f>
        <v>Declarable at 0.1% - CAS No. 460-35-5, HCFC-253 (C3H4F3Cl) Monochlorotrifluoropropane</v>
      </c>
    </row>
    <row r="434" spans="1:6">
      <c r="A434" s="327" t="s">
        <v>2686</v>
      </c>
      <c r="B434" s="328" t="s">
        <v>5100</v>
      </c>
      <c r="C434" s="328" t="s">
        <v>5021</v>
      </c>
      <c r="D434" s="329">
        <v>1E-3</v>
      </c>
      <c r="F434" s="327" t="str">
        <f>"Declarable at "&amp;D434*100&amp;"% - CAS No. "&amp;Table237[[#This Row],[CAS]]&amp;", "&amp;Table237[[#This Row],[Descriptions]]</f>
        <v>Declarable at 0.1% - CAS No. 420-97-3, HCFC-261 (C3H5FCl2) Dichlorofluoropropane</v>
      </c>
    </row>
    <row r="435" spans="1:6">
      <c r="A435" s="327" t="s">
        <v>2688</v>
      </c>
      <c r="B435" s="328" t="s">
        <v>5101</v>
      </c>
      <c r="C435" s="328" t="s">
        <v>5021</v>
      </c>
      <c r="D435" s="329">
        <v>1E-3</v>
      </c>
      <c r="F435" s="327" t="str">
        <f>"Declarable at "&amp;D435*100&amp;"% - CAS No. "&amp;Table237[[#This Row],[CAS]]&amp;", "&amp;Table237[[#This Row],[Descriptions]]</f>
        <v>Declarable at 0.1% - CAS No. 421-02-03, HCFC-262 (C3H5F2Cl) Monochlorodifluoropropane</v>
      </c>
    </row>
    <row r="436" spans="1:6">
      <c r="A436" s="327" t="s">
        <v>2709</v>
      </c>
      <c r="B436" s="328" t="s">
        <v>5102</v>
      </c>
      <c r="C436" s="328" t="s">
        <v>5021</v>
      </c>
      <c r="D436" s="329">
        <v>1E-3</v>
      </c>
      <c r="F436" s="327" t="str">
        <f>"Declarable at "&amp;D436*100&amp;"% - CAS No. "&amp;Table237[[#This Row],[CAS]]&amp;", "&amp;Table237[[#This Row],[Descriptions]]</f>
        <v>Declarable at 0.1% - CAS No. 430-55-7, HCFC-271 (C3H6FCl) Monochlorofluoropropane</v>
      </c>
    </row>
    <row r="437" spans="1:6">
      <c r="A437" s="327" t="s">
        <v>2160</v>
      </c>
      <c r="B437" s="328" t="s">
        <v>5103</v>
      </c>
      <c r="C437" s="328" t="s">
        <v>5021</v>
      </c>
      <c r="D437" s="329">
        <v>1E-3</v>
      </c>
      <c r="F437" s="327" t="str">
        <f>"Declarable at "&amp;D437*100&amp;"% - CAS No. "&amp;Table237[[#This Row],[CAS]]&amp;", "&amp;Table237[[#This Row],[Descriptions]]</f>
        <v>Declarable at 0.1% - CAS No. 134190-52-6, Dichlordifluorpropan</v>
      </c>
    </row>
    <row r="438" spans="1:6">
      <c r="A438" s="327" t="s">
        <v>2107</v>
      </c>
      <c r="B438" s="328" t="s">
        <v>5104</v>
      </c>
      <c r="C438" s="328" t="s">
        <v>5021</v>
      </c>
      <c r="D438" s="329">
        <v>1E-3</v>
      </c>
      <c r="F438" s="327" t="str">
        <f>"Declarable at "&amp;D438*100&amp;"% - CAS No. "&amp;Table237[[#This Row],[CAS]]&amp;", "&amp;Table237[[#This Row],[Descriptions]]</f>
        <v>Declarable at 0.1% - CAS No. 127404-11-9, Dichlorfluorpropan</v>
      </c>
    </row>
    <row r="439" spans="1:6">
      <c r="A439" s="327" t="s">
        <v>2109</v>
      </c>
      <c r="B439" s="328" t="s">
        <v>5105</v>
      </c>
      <c r="C439" s="328" t="s">
        <v>5021</v>
      </c>
      <c r="D439" s="329">
        <v>1E-3</v>
      </c>
      <c r="F439" s="327" t="str">
        <f>"Declarable at "&amp;D439*100&amp;"% - CAS No. "&amp;Table237[[#This Row],[CAS]]&amp;", "&amp;Table237[[#This Row],[Descriptions]]</f>
        <v>Declarable at 0.1% - CAS No. 127564-83-4, Dichlortetrafluorpropan</v>
      </c>
    </row>
    <row r="440" spans="1:6">
      <c r="A440" s="327" t="s">
        <v>2026</v>
      </c>
      <c r="B440" s="328" t="s">
        <v>5106</v>
      </c>
      <c r="C440" s="328" t="s">
        <v>5021</v>
      </c>
      <c r="D440" s="329">
        <v>1E-3</v>
      </c>
      <c r="F440" s="327" t="str">
        <f>"Declarable at "&amp;D440*100&amp;"% - CAS No. "&amp;Table237[[#This Row],[CAS]]&amp;", "&amp;Table237[[#This Row],[Descriptions]]</f>
        <v>Declarable at 0.1% - CAS No. 116890-51-8, Dichlortrifluorpropan</v>
      </c>
    </row>
    <row r="441" spans="1:6">
      <c r="A441" s="327" t="s">
        <v>1954</v>
      </c>
      <c r="B441" s="328" t="s">
        <v>5107</v>
      </c>
      <c r="C441" s="328" t="s">
        <v>5021</v>
      </c>
      <c r="D441" s="329">
        <v>1E-3</v>
      </c>
      <c r="F441" s="327" t="str">
        <f>"Declarable at "&amp;D441*100&amp;"% - CAS No. "&amp;Table237[[#This Row],[CAS]]&amp;", "&amp;Table237[[#This Row],[Descriptions]]</f>
        <v>Declarable at 0.1% - CAS No. 102738-79-4, 2-chloro-1,3-difluoropropane</v>
      </c>
    </row>
    <row r="442" spans="1:6">
      <c r="A442" s="327" t="s">
        <v>2010</v>
      </c>
      <c r="B442" s="328" t="s">
        <v>5108</v>
      </c>
      <c r="C442" s="328" t="s">
        <v>5021</v>
      </c>
      <c r="D442" s="329">
        <v>1E-3</v>
      </c>
      <c r="F442" s="327" t="str">
        <f>"Declarable at "&amp;D442*100&amp;"% - CAS No. "&amp;Table237[[#This Row],[CAS]]&amp;", "&amp;Table237[[#This Row],[Descriptions]]</f>
        <v>Declarable at 0.1% - CAS No. 111512-56-2, 1,1-Dichloro-1,2,3,3,3-pentafluoropropane</v>
      </c>
    </row>
    <row r="443" spans="1:6">
      <c r="A443" s="327" t="s">
        <v>2108</v>
      </c>
      <c r="B443" s="328" t="s">
        <v>5109</v>
      </c>
      <c r="C443" s="328" t="s">
        <v>5021</v>
      </c>
      <c r="D443" s="329">
        <v>1E-3</v>
      </c>
      <c r="F443" s="327" t="str">
        <f>"Declarable at "&amp;D443*100&amp;"% - CAS No. "&amp;Table237[[#This Row],[CAS]]&amp;", "&amp;Table237[[#This Row],[Descriptions]]</f>
        <v>Declarable at 0.1% - CAS No. 127564-82-3, Tetrachlorodifluoropropane</v>
      </c>
    </row>
    <row r="444" spans="1:6">
      <c r="A444" s="327" t="s">
        <v>2110</v>
      </c>
      <c r="B444" s="328" t="s">
        <v>5110</v>
      </c>
      <c r="C444" s="328" t="s">
        <v>5021</v>
      </c>
      <c r="D444" s="329">
        <v>1E-3</v>
      </c>
      <c r="F444" s="327" t="str">
        <f>"Declarable at "&amp;D444*100&amp;"% - CAS No. "&amp;Table237[[#This Row],[CAS]]&amp;", "&amp;Table237[[#This Row],[Descriptions]]</f>
        <v>Declarable at 0.1% - CAS No. 127564-90-3, Trichlorodifluoropropane</v>
      </c>
    </row>
    <row r="445" spans="1:6">
      <c r="A445" s="327" t="s">
        <v>2111</v>
      </c>
      <c r="B445" s="328" t="s">
        <v>5111</v>
      </c>
      <c r="C445" s="328" t="s">
        <v>5021</v>
      </c>
      <c r="D445" s="329">
        <v>1E-3</v>
      </c>
      <c r="F445" s="327" t="str">
        <f>"Declarable at "&amp;D445*100&amp;"% - CAS No. "&amp;Table237[[#This Row],[CAS]]&amp;", "&amp;Table237[[#This Row],[Descriptions]]</f>
        <v>Declarable at 0.1% - CAS No. 127564-91-4, Trichlorotetrafluoropropane</v>
      </c>
    </row>
    <row r="446" spans="1:6">
      <c r="A446" s="327" t="s">
        <v>2114</v>
      </c>
      <c r="B446" s="328" t="s">
        <v>5112</v>
      </c>
      <c r="C446" s="328" t="s">
        <v>5021</v>
      </c>
      <c r="D446" s="329">
        <v>1E-3</v>
      </c>
      <c r="F446" s="327" t="str">
        <f>"Declarable at "&amp;D446*100&amp;"% - CAS No. "&amp;Table237[[#This Row],[CAS]]&amp;", "&amp;Table237[[#This Row],[Descriptions]]</f>
        <v>Declarable at 0.1% - CAS No. 128903-21-9, 2,2-Dichloro-1,1,1,3,3-pentafluoropropane</v>
      </c>
    </row>
    <row r="447" spans="1:6">
      <c r="A447" s="327" t="s">
        <v>2144</v>
      </c>
      <c r="B447" s="328" t="s">
        <v>5113</v>
      </c>
      <c r="C447" s="328" t="s">
        <v>5021</v>
      </c>
      <c r="D447" s="329">
        <v>1E-3</v>
      </c>
      <c r="F447" s="327" t="str">
        <f>"Declarable at "&amp;D447*100&amp;"% - CAS No. "&amp;Table237[[#This Row],[CAS]]&amp;", "&amp;Table237[[#This Row],[Descriptions]]</f>
        <v>Declarable at 0.1% - CAS No. 1330-45-6, Chlorotrifluoroethane</v>
      </c>
    </row>
    <row r="448" spans="1:6">
      <c r="A448" s="327" t="s">
        <v>2157</v>
      </c>
      <c r="B448" s="328" t="s">
        <v>5114</v>
      </c>
      <c r="C448" s="328" t="s">
        <v>5021</v>
      </c>
      <c r="D448" s="329">
        <v>1E-3</v>
      </c>
      <c r="F448" s="327" t="str">
        <f>"Declarable at "&amp;D448*100&amp;"% - CAS No. "&amp;Table237[[#This Row],[CAS]]&amp;", "&amp;Table237[[#This Row],[Descriptions]]</f>
        <v>Declarable at 0.1% - CAS No. 134190-49-1, Tetrachlorofluoropropane</v>
      </c>
    </row>
    <row r="449" spans="1:6">
      <c r="A449" s="327" t="s">
        <v>2159</v>
      </c>
      <c r="B449" s="328" t="s">
        <v>5115</v>
      </c>
      <c r="C449" s="328" t="s">
        <v>5021</v>
      </c>
      <c r="D449" s="329">
        <v>1E-3</v>
      </c>
      <c r="F449" s="327" t="str">
        <f>"Declarable at "&amp;D449*100&amp;"% - CAS No. "&amp;Table237[[#This Row],[CAS]]&amp;", "&amp;Table237[[#This Row],[Descriptions]]</f>
        <v>Declarable at 0.1% - CAS No. 134190-51-5, Trichlorofluoropropane</v>
      </c>
    </row>
    <row r="450" spans="1:6">
      <c r="A450" s="327" t="s">
        <v>2165</v>
      </c>
      <c r="B450" s="328" t="s">
        <v>5068</v>
      </c>
      <c r="C450" s="328" t="s">
        <v>5021</v>
      </c>
      <c r="D450" s="329">
        <v>1E-3</v>
      </c>
      <c r="F450" s="327" t="str">
        <f>"Declarable at "&amp;D450*100&amp;"% - CAS No. "&amp;Table237[[#This Row],[CAS]]&amp;", "&amp;Table237[[#This Row],[Descriptions]]</f>
        <v>Declarable at 0.1% - CAS No. 134237-32-4, 1,1,2,2-Tetrachloro-1-fluoroethane</v>
      </c>
    </row>
    <row r="451" spans="1:6">
      <c r="A451" s="327" t="s">
        <v>2166</v>
      </c>
      <c r="B451" s="328" t="s">
        <v>5051</v>
      </c>
      <c r="C451" s="328" t="s">
        <v>5021</v>
      </c>
      <c r="D451" s="329">
        <v>1E-3</v>
      </c>
      <c r="F451" s="327" t="str">
        <f>"Declarable at "&amp;D451*100&amp;"% - CAS No. "&amp;Table237[[#This Row],[CAS]]&amp;", "&amp;Table237[[#This Row],[Descriptions]]</f>
        <v>Declarable at 0.1% - CAS No. 134237-34-6, Trichlorofluoroethane</v>
      </c>
    </row>
    <row r="452" spans="1:6">
      <c r="A452" s="327" t="s">
        <v>2167</v>
      </c>
      <c r="B452" s="328" t="s">
        <v>5116</v>
      </c>
      <c r="C452" s="328" t="s">
        <v>5021</v>
      </c>
      <c r="D452" s="329">
        <v>1E-3</v>
      </c>
      <c r="F452" s="327" t="str">
        <f>"Declarable at "&amp;D452*100&amp;"% - CAS No. "&amp;Table237[[#This Row],[CAS]]&amp;", "&amp;Table237[[#This Row],[Descriptions]]</f>
        <v>Declarable at 0.1% - CAS No. 134237-35-7, Hexachlorofluoropropane</v>
      </c>
    </row>
    <row r="453" spans="1:6">
      <c r="A453" s="327" t="s">
        <v>2168</v>
      </c>
      <c r="B453" s="328" t="s">
        <v>5061</v>
      </c>
      <c r="C453" s="328" t="s">
        <v>5021</v>
      </c>
      <c r="D453" s="329">
        <v>1E-3</v>
      </c>
      <c r="F453" s="327" t="str">
        <f>"Declarable at "&amp;D453*100&amp;"% - CAS No. "&amp;Table237[[#This Row],[CAS]]&amp;", "&amp;Table237[[#This Row],[Descriptions]]</f>
        <v>Declarable at 0.1% - CAS No. 134237-36-8, Pentachlorodifluoropropane</v>
      </c>
    </row>
    <row r="454" spans="1:6">
      <c r="A454" s="327" t="s">
        <v>2169</v>
      </c>
      <c r="B454" s="328" t="s">
        <v>5117</v>
      </c>
      <c r="C454" s="328" t="s">
        <v>5021</v>
      </c>
      <c r="D454" s="329">
        <v>1E-3</v>
      </c>
      <c r="F454" s="327" t="str">
        <f>"Declarable at "&amp;D454*100&amp;"% - CAS No. "&amp;Table237[[#This Row],[CAS]]&amp;", "&amp;Table237[[#This Row],[Descriptions]]</f>
        <v>Declarable at 0.1% - CAS No. 134237-37-9, Tetrachlorotrifluoropropane</v>
      </c>
    </row>
    <row r="455" spans="1:6">
      <c r="A455" s="327" t="s">
        <v>2170</v>
      </c>
      <c r="B455" s="328" t="s">
        <v>5111</v>
      </c>
      <c r="C455" s="328" t="s">
        <v>5021</v>
      </c>
      <c r="D455" s="329">
        <v>1E-3</v>
      </c>
      <c r="F455" s="327" t="str">
        <f>"Declarable at "&amp;D455*100&amp;"% - CAS No. "&amp;Table237[[#This Row],[CAS]]&amp;", "&amp;Table237[[#This Row],[Descriptions]]</f>
        <v>Declarable at 0.1% - CAS No. 134237-38-0, Trichlorotetrafluoropropane</v>
      </c>
    </row>
    <row r="456" spans="1:6">
      <c r="A456" s="327" t="s">
        <v>2171</v>
      </c>
      <c r="B456" s="328" t="s">
        <v>5109</v>
      </c>
      <c r="C456" s="328" t="s">
        <v>5021</v>
      </c>
      <c r="D456" s="329">
        <v>1E-3</v>
      </c>
      <c r="F456" s="327" t="str">
        <f>"Declarable at "&amp;D456*100&amp;"% - CAS No. "&amp;Table237[[#This Row],[CAS]]&amp;", "&amp;Table237[[#This Row],[Descriptions]]</f>
        <v>Declarable at 0.1% - CAS No. 134237-39-1, Tetrachlorodifluoropropane</v>
      </c>
    </row>
    <row r="457" spans="1:6">
      <c r="A457" s="327" t="s">
        <v>2172</v>
      </c>
      <c r="B457" s="328" t="s">
        <v>5118</v>
      </c>
      <c r="C457" s="328" t="s">
        <v>5021</v>
      </c>
      <c r="D457" s="329">
        <v>1E-3</v>
      </c>
      <c r="F457" s="327" t="str">
        <f>"Declarable at "&amp;D457*100&amp;"% - CAS No. "&amp;Table237[[#This Row],[CAS]]&amp;", "&amp;Table237[[#This Row],[Descriptions]]</f>
        <v>Declarable at 0.1% - CAS No. 134237-40-4, Trichlorotrifluoropropane</v>
      </c>
    </row>
    <row r="458" spans="1:6">
      <c r="A458" s="327" t="s">
        <v>2173</v>
      </c>
      <c r="B458" s="328" t="s">
        <v>5119</v>
      </c>
      <c r="C458" s="328" t="s">
        <v>5021</v>
      </c>
      <c r="D458" s="329">
        <v>1E-3</v>
      </c>
      <c r="F458" s="327" t="str">
        <f>"Declarable at "&amp;D458*100&amp;"% - CAS No. "&amp;Table237[[#This Row],[CAS]]&amp;", "&amp;Table237[[#This Row],[Descriptions]]</f>
        <v>Declarable at 0.1% - CAS No. 134237-41-5, Chloropentafluoropropane</v>
      </c>
    </row>
    <row r="459" spans="1:6">
      <c r="A459" s="327" t="s">
        <v>2174</v>
      </c>
      <c r="B459" s="328" t="s">
        <v>5110</v>
      </c>
      <c r="C459" s="328" t="s">
        <v>5021</v>
      </c>
      <c r="D459" s="329">
        <v>1E-3</v>
      </c>
      <c r="F459" s="327" t="str">
        <f>"Declarable at "&amp;D459*100&amp;"% - CAS No. "&amp;Table237[[#This Row],[CAS]]&amp;", "&amp;Table237[[#This Row],[Descriptions]]</f>
        <v>Declarable at 0.1% - CAS No. 134237-42-6, Trichlorodifluoropropane</v>
      </c>
    </row>
    <row r="460" spans="1:6">
      <c r="A460" s="327" t="s">
        <v>2175</v>
      </c>
      <c r="B460" s="328" t="s">
        <v>5120</v>
      </c>
      <c r="C460" s="328" t="s">
        <v>5021</v>
      </c>
      <c r="D460" s="329">
        <v>1E-3</v>
      </c>
      <c r="F460" s="327" t="str">
        <f>"Declarable at "&amp;D460*100&amp;"% - CAS No. "&amp;Table237[[#This Row],[CAS]]&amp;", "&amp;Table237[[#This Row],[Descriptions]]</f>
        <v>Declarable at 0.1% - CAS No. 134237-43-7, Dichlorotrifluoropropane</v>
      </c>
    </row>
    <row r="461" spans="1:6">
      <c r="A461" s="327" t="s">
        <v>2176</v>
      </c>
      <c r="B461" s="328" t="s">
        <v>5121</v>
      </c>
      <c r="C461" s="328" t="s">
        <v>5021</v>
      </c>
      <c r="D461" s="329">
        <v>1E-3</v>
      </c>
      <c r="F461" s="327" t="str">
        <f>"Declarable at "&amp;D461*100&amp;"% - CAS No. "&amp;Table237[[#This Row],[CAS]]&amp;", "&amp;Table237[[#This Row],[Descriptions]]</f>
        <v>Declarable at 0.1% - CAS No. 134237-44-8, Chlorotrifluoropropane</v>
      </c>
    </row>
    <row r="462" spans="1:6">
      <c r="A462" s="327" t="s">
        <v>2177</v>
      </c>
      <c r="B462" s="328" t="s">
        <v>5122</v>
      </c>
      <c r="C462" s="328" t="s">
        <v>5021</v>
      </c>
      <c r="D462" s="329">
        <v>1E-3</v>
      </c>
      <c r="F462" s="327" t="str">
        <f>"Declarable at "&amp;D462*100&amp;"% - CAS No. "&amp;Table237[[#This Row],[CAS]]&amp;", "&amp;Table237[[#This Row],[Descriptions]]</f>
        <v>Declarable at 0.1% - CAS No. 134237-45-9, Dichlorofluoropropane</v>
      </c>
    </row>
    <row r="463" spans="1:6">
      <c r="A463" s="327" t="s">
        <v>2197</v>
      </c>
      <c r="B463" s="328" t="s">
        <v>5123</v>
      </c>
      <c r="C463" s="328" t="s">
        <v>5021</v>
      </c>
      <c r="D463" s="329">
        <v>1E-3</v>
      </c>
      <c r="F463" s="327" t="str">
        <f>"Declarable at "&amp;D463*100&amp;"% - CAS No. "&amp;Table237[[#This Row],[CAS]]&amp;", "&amp;Table237[[#This Row],[Descriptions]]</f>
        <v>Declarable at 0.1% - CAS No. 13474-88-9, 1,1-Dichloro-1,2,2,3,3-pentafluoropropane</v>
      </c>
    </row>
    <row r="464" spans="1:6">
      <c r="A464" s="327" t="s">
        <v>2207</v>
      </c>
      <c r="B464" s="328" t="s">
        <v>5124</v>
      </c>
      <c r="C464" s="328" t="s">
        <v>5021</v>
      </c>
      <c r="D464" s="329">
        <v>1E-3</v>
      </c>
      <c r="F464" s="327" t="str">
        <f>"Declarable at "&amp;D464*100&amp;"% - CAS No. "&amp;Table237[[#This Row],[CAS]]&amp;", "&amp;Table237[[#This Row],[Descriptions]]</f>
        <v>Declarable at 0.1% - CAS No. 136013-79-1, 1,3-Dichloro-1,1,2,3,3-pentafluoropropane</v>
      </c>
    </row>
    <row r="465" spans="1:6">
      <c r="A465" s="327" t="s">
        <v>2359</v>
      </c>
      <c r="B465" s="328" t="s">
        <v>5125</v>
      </c>
      <c r="C465" s="328" t="s">
        <v>5021</v>
      </c>
      <c r="D465" s="329">
        <v>1E-3</v>
      </c>
      <c r="F465" s="327" t="str">
        <f>"Declarable at "&amp;D465*100&amp;"% - CAS No. "&amp;Table237[[#This Row],[CAS]]&amp;", "&amp;Table237[[#This Row],[Descriptions]]</f>
        <v>Declarable at 0.1% - CAS No. 1842-05-3, 1,1-Dichloro-1,2-difluoroethane</v>
      </c>
    </row>
    <row r="466" spans="1:6">
      <c r="A466" s="327" t="s">
        <v>2451</v>
      </c>
      <c r="B466" s="328" t="s">
        <v>5126</v>
      </c>
      <c r="C466" s="328" t="s">
        <v>5021</v>
      </c>
      <c r="D466" s="329">
        <v>1E-3</v>
      </c>
      <c r="F466" s="327" t="str">
        <f>"Declarable at "&amp;D466*100&amp;"% - CAS No. "&amp;Table237[[#This Row],[CAS]]&amp;", "&amp;Table237[[#This Row],[Descriptions]]</f>
        <v>Declarable at 0.1% - CAS No. 25167-88-8, Dichlorofluoroethane</v>
      </c>
    </row>
    <row r="467" spans="1:6">
      <c r="A467" s="327" t="s">
        <v>2463</v>
      </c>
      <c r="B467" s="328" t="s">
        <v>5127</v>
      </c>
      <c r="C467" s="328" t="s">
        <v>5021</v>
      </c>
      <c r="D467" s="329">
        <v>1E-3</v>
      </c>
      <c r="F467" s="327" t="str">
        <f>"Declarable at "&amp;D467*100&amp;"% - CAS No. "&amp;Table237[[#This Row],[CAS]]&amp;", "&amp;Table237[[#This Row],[Descriptions]]</f>
        <v>Declarable at 0.1% - CAS No. 25915-78-0, Dichlorodifluoroethane</v>
      </c>
    </row>
    <row r="468" spans="1:6">
      <c r="A468" s="327" t="s">
        <v>2521</v>
      </c>
      <c r="B468" s="328" t="s">
        <v>5116</v>
      </c>
      <c r="C468" s="328" t="s">
        <v>5021</v>
      </c>
      <c r="D468" s="329">
        <v>1E-3</v>
      </c>
      <c r="F468" s="327" t="str">
        <f>"Declarable at "&amp;D468*100&amp;"% - CAS No. "&amp;Table237[[#This Row],[CAS]]&amp;", "&amp;Table237[[#This Row],[Descriptions]]</f>
        <v>Declarable at 0.1% - CAS No. 29470-94-8, Hexachlorofluoropropane</v>
      </c>
    </row>
    <row r="469" spans="1:6">
      <c r="A469" s="327" t="s">
        <v>2522</v>
      </c>
      <c r="B469" s="328" t="s">
        <v>5117</v>
      </c>
      <c r="C469" s="328" t="s">
        <v>5021</v>
      </c>
      <c r="D469" s="329">
        <v>1E-3</v>
      </c>
      <c r="F469" s="327" t="str">
        <f>"Declarable at "&amp;D469*100&amp;"% - CAS No. "&amp;Table237[[#This Row],[CAS]]&amp;", "&amp;Table237[[#This Row],[Descriptions]]</f>
        <v>Declarable at 0.1% - CAS No. 29470-95-9, Tetrachlorotrifluoropropane</v>
      </c>
    </row>
    <row r="470" spans="1:6">
      <c r="A470" s="327" t="s">
        <v>2587</v>
      </c>
      <c r="B470" s="328" t="s">
        <v>5128</v>
      </c>
      <c r="C470" s="328" t="s">
        <v>5021</v>
      </c>
      <c r="D470" s="329">
        <v>1E-3</v>
      </c>
      <c r="F470" s="327" t="str">
        <f>"Declarable at "&amp;D470*100&amp;"% - CAS No. "&amp;Table237[[#This Row],[CAS]]&amp;", "&amp;Table237[[#This Row],[Descriptions]]</f>
        <v>Declarable at 0.1% - CAS No. 338-75-0, 2,3-Dichloro-1,1,1-trifluoropropane</v>
      </c>
    </row>
    <row r="471" spans="1:6">
      <c r="A471" s="327" t="s">
        <v>2680</v>
      </c>
      <c r="B471" s="328" t="s">
        <v>5129</v>
      </c>
      <c r="C471" s="328" t="s">
        <v>5021</v>
      </c>
      <c r="D471" s="329">
        <v>1E-3</v>
      </c>
      <c r="F471" s="327" t="str">
        <f>"Declarable at "&amp;D471*100&amp;"% - CAS No. "&amp;Table237[[#This Row],[CAS]]&amp;", "&amp;Table237[[#This Row],[Descriptions]]</f>
        <v>Declarable at 0.1% - CAS No. 41834-16-6, Trichlorodifluoroethane</v>
      </c>
    </row>
    <row r="472" spans="1:6">
      <c r="A472" s="327" t="s">
        <v>2681</v>
      </c>
      <c r="B472" s="328" t="s">
        <v>5130</v>
      </c>
      <c r="C472" s="328" t="s">
        <v>5021</v>
      </c>
      <c r="D472" s="329">
        <v>1E-3</v>
      </c>
      <c r="F472" s="327" t="str">
        <f>"Declarable at "&amp;D472*100&amp;"% - CAS No. "&amp;Table237[[#This Row],[CAS]]&amp;", "&amp;Table237[[#This Row],[Descriptions]]</f>
        <v>Declarable at 0.1% - CAS No. 420-44-0, 2-chloro-2-fluoropropane</v>
      </c>
    </row>
    <row r="473" spans="1:6">
      <c r="A473" s="327" t="s">
        <v>2696</v>
      </c>
      <c r="B473" s="328" t="s">
        <v>5131</v>
      </c>
      <c r="C473" s="328" t="s">
        <v>5021</v>
      </c>
      <c r="D473" s="329">
        <v>1E-3</v>
      </c>
      <c r="F473" s="327" t="str">
        <f>"Declarable at "&amp;D473*100&amp;"% - CAS No. "&amp;Table237[[#This Row],[CAS]]&amp;", "&amp;Table237[[#This Row],[Descriptions]]</f>
        <v>Declarable at 0.1% - CAS No. 422-44-6, 1,2-Dichloro-1,1,2,3,3-pentafluoropropane</v>
      </c>
    </row>
    <row r="474" spans="1:6">
      <c r="A474" s="327" t="s">
        <v>2697</v>
      </c>
      <c r="B474" s="328" t="s">
        <v>5132</v>
      </c>
      <c r="C474" s="328" t="s">
        <v>5021</v>
      </c>
      <c r="D474" s="329">
        <v>1E-3</v>
      </c>
      <c r="F474" s="327" t="str">
        <f>"Declarable at "&amp;D474*100&amp;"% - CAS No. "&amp;Table237[[#This Row],[CAS]]&amp;", "&amp;Table237[[#This Row],[Descriptions]]</f>
        <v>Declarable at 0.1% - CAS No. 422-48-0, 2,3-Dichloro-1,1,1,2,3-pentafluoropropane</v>
      </c>
    </row>
    <row r="475" spans="1:6">
      <c r="A475" s="327" t="s">
        <v>2718</v>
      </c>
      <c r="B475" s="328" t="s">
        <v>5133</v>
      </c>
      <c r="C475" s="328" t="s">
        <v>5021</v>
      </c>
      <c r="D475" s="329">
        <v>1E-3</v>
      </c>
      <c r="F475" s="327" t="str">
        <f>"Declarable at "&amp;D475*100&amp;"% - CAS No. "&amp;Table237[[#This Row],[CAS]]&amp;", "&amp;Table237[[#This Row],[Descriptions]]</f>
        <v>Declarable at 0.1% - CAS No. 431-86-7, 1,2-Dichloro-1,1,3,3,3-pentafluoropropane</v>
      </c>
    </row>
    <row r="476" spans="1:6">
      <c r="A476" s="327" t="s">
        <v>2889</v>
      </c>
      <c r="B476" s="328" t="s">
        <v>5118</v>
      </c>
      <c r="C476" s="328" t="s">
        <v>5021</v>
      </c>
      <c r="D476" s="329">
        <v>1E-3</v>
      </c>
      <c r="F476" s="327" t="str">
        <f>"Declarable at "&amp;D476*100&amp;"% - CAS No. "&amp;Table237[[#This Row],[CAS]]&amp;", "&amp;Table237[[#This Row],[Descriptions]]</f>
        <v>Declarable at 0.1% - CAS No. 61623-04-9, Trichlorotrifluoropropane</v>
      </c>
    </row>
    <row r="477" spans="1:6">
      <c r="A477" s="327" t="s">
        <v>2968</v>
      </c>
      <c r="B477" s="328" t="s">
        <v>5134</v>
      </c>
      <c r="C477" s="328" t="s">
        <v>5021</v>
      </c>
      <c r="D477" s="329">
        <v>1E-3</v>
      </c>
      <c r="F477" s="327" t="str">
        <f>"Declarable at "&amp;D477*100&amp;"% - CAS No. "&amp;Table237[[#This Row],[CAS]]&amp;", "&amp;Table237[[#This Row],[Descriptions]]</f>
        <v>Declarable at 0.1% - CAS No. 679-85-6, 3-Chloro-1,1,2,2-tetrafluoropropane</v>
      </c>
    </row>
    <row r="478" spans="1:6">
      <c r="A478" s="327" t="s">
        <v>3046</v>
      </c>
      <c r="B478" s="328" t="s">
        <v>5135</v>
      </c>
      <c r="C478" s="328" t="s">
        <v>5021</v>
      </c>
      <c r="D478" s="329">
        <v>1E-3</v>
      </c>
      <c r="F478" s="327" t="str">
        <f>"Declarable at "&amp;D478*100&amp;"% - CAS No. "&amp;Table237[[#This Row],[CAS]]&amp;", "&amp;Table237[[#This Row],[Descriptions]]</f>
        <v>Declarable at 0.1% - CAS No. 7125-83-9, 1,1,1-Trichloro-3,3,3-trifluoropropane</v>
      </c>
    </row>
    <row r="479" spans="1:6">
      <c r="A479" s="327" t="s">
        <v>3048</v>
      </c>
      <c r="B479" s="328" t="s">
        <v>5136</v>
      </c>
      <c r="C479" s="328" t="s">
        <v>5021</v>
      </c>
      <c r="D479" s="329">
        <v>1E-3</v>
      </c>
      <c r="F479" s="327" t="str">
        <f>"Declarable at "&amp;D479*100&amp;"% - CAS No. "&amp;Table237[[#This Row],[CAS]]&amp;", "&amp;Table237[[#This Row],[Descriptions]]</f>
        <v>Declarable at 0.1% - CAS No. 7125-99-7, 1,1-Dichloro-1,2,2-trifluoropropane</v>
      </c>
    </row>
    <row r="480" spans="1:6">
      <c r="A480" s="327" t="s">
        <v>3168</v>
      </c>
      <c r="B480" s="328" t="s">
        <v>5137</v>
      </c>
      <c r="C480" s="328" t="s">
        <v>5021</v>
      </c>
      <c r="D480" s="329">
        <v>1E-3</v>
      </c>
      <c r="F480" s="327" t="str">
        <f>"Declarable at "&amp;D480*100&amp;"% - CAS No. "&amp;Table237[[#This Row],[CAS]]&amp;", "&amp;Table237[[#This Row],[Descriptions]]</f>
        <v>Declarable at 0.1% - CAS No. 7799-56-6, 1,1-Dichloro-1-fluoropropane</v>
      </c>
    </row>
    <row r="481" spans="1:6">
      <c r="A481" s="327" t="s">
        <v>3193</v>
      </c>
      <c r="B481" s="328" t="s">
        <v>5138</v>
      </c>
      <c r="C481" s="328" t="s">
        <v>5021</v>
      </c>
      <c r="D481" s="329">
        <v>1E-3</v>
      </c>
      <c r="F481" s="327" t="str">
        <f>"Declarable at "&amp;D481*100&amp;"% - CAS No. "&amp;Table237[[#This Row],[CAS]]&amp;", "&amp;Table237[[#This Row],[Descriptions]]</f>
        <v>Declarable at 0.1% - CAS No. 818-99-5, 1,1,3-trichloro-1-fluoropropane</v>
      </c>
    </row>
    <row r="482" spans="1:6">
      <c r="A482" s="327" t="s">
        <v>2421</v>
      </c>
      <c r="B482" s="328" t="s">
        <v>5140</v>
      </c>
      <c r="C482" s="328" t="s">
        <v>5139</v>
      </c>
      <c r="D482" s="329">
        <v>1E-3</v>
      </c>
      <c r="F482" s="327" t="str">
        <f>"Declarable at "&amp;D482*100&amp;"% - CAS No. "&amp;Table237[[#This Row],[CAS]]&amp;", "&amp;Table237[[#This Row],[Descriptions]]</f>
        <v>Declarable at 0.1% - CAS No. 2252-84-8, 1,1,1,2,2,3,3-Heptafluoropropane</v>
      </c>
    </row>
    <row r="483" spans="1:6">
      <c r="A483" s="327" t="s">
        <v>2717</v>
      </c>
      <c r="B483" s="328" t="s">
        <v>5141</v>
      </c>
      <c r="C483" s="328" t="s">
        <v>5139</v>
      </c>
      <c r="D483" s="329">
        <v>1E-3</v>
      </c>
      <c r="F483" s="327" t="str">
        <f>"Declarable at "&amp;D483*100&amp;"% - CAS No. "&amp;Table237[[#This Row],[CAS]]&amp;", "&amp;Table237[[#This Row],[Descriptions]]</f>
        <v>Declarable at 0.1% - CAS No. 431-63-0, 1,1,1,2,3,3-Hexafluoropropane</v>
      </c>
    </row>
    <row r="484" spans="1:6">
      <c r="A484" s="327" t="s">
        <v>3185</v>
      </c>
      <c r="B484" s="328" t="s">
        <v>5142</v>
      </c>
      <c r="C484" s="328" t="s">
        <v>5139</v>
      </c>
      <c r="D484" s="329">
        <v>1E-3</v>
      </c>
      <c r="F484" s="327" t="str">
        <f>"Declarable at "&amp;D484*100&amp;"% - CAS No. "&amp;Table237[[#This Row],[CAS]]&amp;", "&amp;Table237[[#This Row],[Descriptions]]</f>
        <v>Declarable at 0.1% - CAS No. 811-97-2, 1,1,1,2-Tetrafluoroethane</v>
      </c>
    </row>
    <row r="485" spans="1:6">
      <c r="A485" s="327" t="s">
        <v>2629</v>
      </c>
      <c r="B485" s="328" t="s">
        <v>5143</v>
      </c>
      <c r="C485" s="328" t="s">
        <v>5139</v>
      </c>
      <c r="D485" s="329">
        <v>1E-3</v>
      </c>
      <c r="F485" s="327" t="str">
        <f>"Declarable at "&amp;D485*100&amp;"% - CAS No. "&amp;Table237[[#This Row],[CAS]]&amp;", "&amp;Table237[[#This Row],[Descriptions]]</f>
        <v>Declarable at 0.1% - CAS No. 359-35-3, 1,1,2,2-Tetrafluoroethane</v>
      </c>
    </row>
    <row r="486" spans="1:6">
      <c r="A486" s="327" t="s">
        <v>2712</v>
      </c>
      <c r="B486" s="328" t="s">
        <v>5144</v>
      </c>
      <c r="C486" s="328" t="s">
        <v>5139</v>
      </c>
      <c r="D486" s="329">
        <v>1E-3</v>
      </c>
      <c r="F486" s="327" t="str">
        <f>"Declarable at "&amp;D486*100&amp;"% - CAS No. "&amp;Table237[[#This Row],[CAS]]&amp;", "&amp;Table237[[#This Row],[Descriptions]]</f>
        <v>Declarable at 0.1% - CAS No. 430-66-0, 1,1,2-Trifluoroethane</v>
      </c>
    </row>
    <row r="487" spans="1:6">
      <c r="A487" s="327" t="s">
        <v>3095</v>
      </c>
      <c r="B487" s="328" t="s">
        <v>5145</v>
      </c>
      <c r="C487" s="328" t="s">
        <v>5139</v>
      </c>
      <c r="D487" s="329">
        <v>1E-3</v>
      </c>
      <c r="F487" s="327" t="str">
        <f>"Declarable at "&amp;D487*100&amp;"% - CAS No. "&amp;Table237[[#This Row],[CAS]]&amp;", "&amp;Table237[[#This Row],[Descriptions]]</f>
        <v>Declarable at 0.1% - CAS No. 75-37-6, 1,1-Difluoroethane</v>
      </c>
    </row>
    <row r="488" spans="1:6">
      <c r="A488" s="327" t="s">
        <v>2905</v>
      </c>
      <c r="B488" s="328" t="s">
        <v>5146</v>
      </c>
      <c r="C488" s="328" t="s">
        <v>5139</v>
      </c>
      <c r="D488" s="329">
        <v>1E-3</v>
      </c>
      <c r="F488" s="327" t="str">
        <f>"Declarable at "&amp;D488*100&amp;"% - CAS No. "&amp;Table237[[#This Row],[CAS]]&amp;", "&amp;Table237[[#This Row],[Descriptions]]</f>
        <v>Declarable at 0.1% - CAS No. 624-72-6, 1,2-Difluoroethane</v>
      </c>
    </row>
    <row r="489" spans="1:6">
      <c r="A489" s="327" t="s">
        <v>2453</v>
      </c>
      <c r="B489" s="328" t="s">
        <v>5147</v>
      </c>
      <c r="C489" s="328" t="s">
        <v>5139</v>
      </c>
      <c r="D489" s="329">
        <v>1E-3</v>
      </c>
      <c r="F489" s="327" t="str">
        <f>"Declarable at "&amp;D489*100&amp;"% - CAS No. "&amp;Table237[[#This Row],[CAS]]&amp;", "&amp;Table237[[#This Row],[Descriptions]]</f>
        <v>Declarable at 0.1% - CAS No. 25497-28-3, Difluoroethane</v>
      </c>
    </row>
    <row r="490" spans="1:6">
      <c r="A490" s="327" t="s">
        <v>3091</v>
      </c>
      <c r="B490" s="328" t="s">
        <v>5148</v>
      </c>
      <c r="C490" s="328" t="s">
        <v>5139</v>
      </c>
      <c r="D490" s="329">
        <v>1E-3</v>
      </c>
      <c r="F490" s="327" t="str">
        <f>"Declarable at "&amp;D490*100&amp;"% - CAS No. "&amp;Table237[[#This Row],[CAS]]&amp;", "&amp;Table237[[#This Row],[Descriptions]]</f>
        <v>Declarable at 0.1% - CAS No. 75-10-5, Difluoromethane</v>
      </c>
    </row>
    <row r="491" spans="1:6">
      <c r="A491" s="327" t="s">
        <v>2682</v>
      </c>
      <c r="B491" s="328" t="s">
        <v>5149</v>
      </c>
      <c r="C491" s="328" t="s">
        <v>5139</v>
      </c>
      <c r="D491" s="329">
        <v>1E-3</v>
      </c>
      <c r="F491" s="327" t="str">
        <f>"Declarable at "&amp;D491*100&amp;"% - CAS No. "&amp;Table237[[#This Row],[CAS]]&amp;", "&amp;Table237[[#This Row],[Descriptions]]</f>
        <v>Declarable at 0.1% - CAS No. 420-46-2, Ethane, 1,1,1-trifluoro-</v>
      </c>
    </row>
    <row r="492" spans="1:6">
      <c r="A492" s="327" t="s">
        <v>2613</v>
      </c>
      <c r="B492" s="328" t="s">
        <v>5150</v>
      </c>
      <c r="C492" s="328" t="s">
        <v>5139</v>
      </c>
      <c r="D492" s="329">
        <v>1E-3</v>
      </c>
      <c r="F492" s="327" t="str">
        <f>"Declarable at "&amp;D492*100&amp;"% - CAS No. "&amp;Table237[[#This Row],[CAS]]&amp;", "&amp;Table237[[#This Row],[Descriptions]]</f>
        <v>Declarable at 0.1% - CAS No. 354-33-6, Ethane, pentafluoro-</v>
      </c>
    </row>
    <row r="493" spans="1:6">
      <c r="A493" s="327" t="s">
        <v>2601</v>
      </c>
      <c r="B493" s="328" t="s">
        <v>5151</v>
      </c>
      <c r="C493" s="328" t="s">
        <v>5139</v>
      </c>
      <c r="D493" s="329">
        <v>1E-3</v>
      </c>
      <c r="F493" s="327" t="str">
        <f>"Declarable at "&amp;D493*100&amp;"% - CAS No. "&amp;Table237[[#This Row],[CAS]]&amp;", "&amp;Table237[[#This Row],[Descriptions]]</f>
        <v>Declarable at 0.1% - CAS No. 353-36-6, Ethyl fluoride</v>
      </c>
    </row>
    <row r="494" spans="1:6">
      <c r="A494" s="327" t="s">
        <v>2862</v>
      </c>
      <c r="B494" s="328" t="s">
        <v>5152</v>
      </c>
      <c r="C494" s="328" t="s">
        <v>5139</v>
      </c>
      <c r="D494" s="329">
        <v>1E-3</v>
      </c>
      <c r="F494" s="327" t="str">
        <f>"Declarable at "&amp;D494*100&amp;"% - CAS No. "&amp;Table237[[#This Row],[CAS]]&amp;", "&amp;Table237[[#This Row],[Descriptions]]</f>
        <v>Declarable at 0.1% - CAS No. 593-53-3, Methyl fluoride</v>
      </c>
    </row>
    <row r="495" spans="1:6">
      <c r="A495" s="327" t="s">
        <v>2353</v>
      </c>
      <c r="B495" s="328" t="s">
        <v>5153</v>
      </c>
      <c r="C495" s="328" t="s">
        <v>5139</v>
      </c>
      <c r="D495" s="329">
        <v>1E-3</v>
      </c>
      <c r="F495" s="327" t="str">
        <f>"Declarable at "&amp;D495*100&amp;"% - CAS No. "&amp;Table237[[#This Row],[CAS]]&amp;", "&amp;Table237[[#This Row],[Descriptions]]</f>
        <v>Declarable at 0.1% - CAS No. 1814-88-6, 1,1,1,2,2-Pentafluoropropane</v>
      </c>
    </row>
    <row r="496" spans="1:6">
      <c r="A496" s="327" t="s">
        <v>2736</v>
      </c>
      <c r="B496" s="328" t="s">
        <v>5154</v>
      </c>
      <c r="C496" s="328" t="s">
        <v>5139</v>
      </c>
      <c r="D496" s="329">
        <v>1E-3</v>
      </c>
      <c r="F496" s="327" t="str">
        <f>"Declarable at "&amp;D496*100&amp;"% - CAS No. "&amp;Table237[[#This Row],[CAS]]&amp;", "&amp;Table237[[#This Row],[Descriptions]]</f>
        <v>Declarable at 0.1% - CAS No. 460-73-1, 1,1,1,3,3-Pentafluoropropane</v>
      </c>
    </row>
    <row r="497" spans="1:6">
      <c r="A497" s="327" t="s">
        <v>2671</v>
      </c>
      <c r="B497" s="328" t="s">
        <v>5155</v>
      </c>
      <c r="C497" s="328" t="s">
        <v>5139</v>
      </c>
      <c r="D497" s="329">
        <v>1E-3</v>
      </c>
      <c r="F497" s="327" t="str">
        <f>"Declarable at "&amp;D497*100&amp;"% - CAS No. "&amp;Table237[[#This Row],[CAS]]&amp;", "&amp;Table237[[#This Row],[Descriptions]]</f>
        <v>Declarable at 0.1% - CAS No. 406-58-6, 1,1,1,3,3-Pentafluorobutane</v>
      </c>
    </row>
    <row r="498" spans="1:6">
      <c r="A498" s="327" t="s">
        <v>2225</v>
      </c>
      <c r="B498" s="328" t="s">
        <v>5156</v>
      </c>
      <c r="C498" s="328" t="s">
        <v>5139</v>
      </c>
      <c r="D498" s="329">
        <v>1E-3</v>
      </c>
      <c r="F498" s="327" t="str">
        <f>"Declarable at "&amp;D498*100&amp;"% - CAS No. "&amp;Table237[[#This Row],[CAS]]&amp;", "&amp;Table237[[#This Row],[Descriptions]]</f>
        <v>Declarable at 0.1% - CAS No. 138495-42-8, Pentane, 1,1,1,2,2,3,4,5,5,5-decafluoro-</v>
      </c>
    </row>
    <row r="499" spans="1:6">
      <c r="A499" s="327" t="s">
        <v>2720</v>
      </c>
      <c r="B499" s="328" t="s">
        <v>5157</v>
      </c>
      <c r="C499" s="328" t="s">
        <v>5139</v>
      </c>
      <c r="D499" s="329">
        <v>1E-3</v>
      </c>
      <c r="F499" s="327" t="str">
        <f>"Declarable at "&amp;D499*100&amp;"% - CAS No. "&amp;Table237[[#This Row],[CAS]]&amp;", "&amp;Table237[[#This Row],[Descriptions]]</f>
        <v>Declarable at 0.1% - CAS No. 431-89-0, Propane, 1,1,1,2,3,3,3-heptafluoro-</v>
      </c>
    </row>
    <row r="500" spans="1:6">
      <c r="A500" s="327" t="s">
        <v>3021</v>
      </c>
      <c r="B500" s="328" t="s">
        <v>5158</v>
      </c>
      <c r="C500" s="328" t="s">
        <v>5139</v>
      </c>
      <c r="D500" s="329">
        <v>1E-3</v>
      </c>
      <c r="F500" s="327" t="str">
        <f>"Declarable at "&amp;D500*100&amp;"% - CAS No. "&amp;Table237[[#This Row],[CAS]]&amp;", "&amp;Table237[[#This Row],[Descriptions]]</f>
        <v>Declarable at 0.1% - CAS No. 690-39-1, Propane, 1,1,1,3,3,3-hexafluoro-</v>
      </c>
    </row>
    <row r="501" spans="1:6">
      <c r="A501" s="327" t="s">
        <v>2480</v>
      </c>
      <c r="B501" s="328" t="s">
        <v>5159</v>
      </c>
      <c r="C501" s="328" t="s">
        <v>5139</v>
      </c>
      <c r="D501" s="329">
        <v>1E-3</v>
      </c>
      <c r="F501" s="327" t="str">
        <f>"Declarable at "&amp;D501*100&amp;"% - CAS No. "&amp;Table237[[#This Row],[CAS]]&amp;", "&amp;Table237[[#This Row],[Descriptions]]</f>
        <v>Declarable at 0.1% - CAS No. 27070-61-7, Propane, hexafluoro-</v>
      </c>
    </row>
    <row r="502" spans="1:6">
      <c r="A502" s="327" t="s">
        <v>2508</v>
      </c>
      <c r="B502" s="328" t="s">
        <v>5160</v>
      </c>
      <c r="C502" s="328" t="s">
        <v>5139</v>
      </c>
      <c r="D502" s="329">
        <v>1E-3</v>
      </c>
      <c r="F502" s="327" t="str">
        <f>"Declarable at "&amp;D502*100&amp;"% - CAS No. "&amp;Table237[[#This Row],[CAS]]&amp;", "&amp;Table237[[#This Row],[Descriptions]]</f>
        <v>Declarable at 0.1% - CAS No. 27987-06-0, Trifluoroethane</v>
      </c>
    </row>
    <row r="503" spans="1:6">
      <c r="A503" s="327" t="s">
        <v>3100</v>
      </c>
      <c r="B503" s="328" t="s">
        <v>5161</v>
      </c>
      <c r="C503" s="328" t="s">
        <v>5139</v>
      </c>
      <c r="D503" s="329">
        <v>1E-3</v>
      </c>
      <c r="F503" s="327" t="str">
        <f>"Declarable at "&amp;D503*100&amp;"% - CAS No. "&amp;Table237[[#This Row],[CAS]]&amp;", "&amp;Table237[[#This Row],[Descriptions]]</f>
        <v>Declarable at 0.1% - CAS No. 75-46-7, Trifluoromethane</v>
      </c>
    </row>
    <row r="504" spans="1:6">
      <c r="A504" s="327" t="s">
        <v>3096</v>
      </c>
      <c r="B504" s="328" t="s">
        <v>5162</v>
      </c>
      <c r="C504" s="328" t="s">
        <v>5139</v>
      </c>
      <c r="D504" s="329">
        <v>1E-3</v>
      </c>
      <c r="F504" s="327" t="str">
        <f>"Declarable at "&amp;D504*100&amp;"% - CAS No. "&amp;Table237[[#This Row],[CAS]]&amp;", "&amp;Table237[[#This Row],[Descriptions]]</f>
        <v>Declarable at 0.1% - CAS No. 75-38-7, Vinylidene fluoride</v>
      </c>
    </row>
    <row r="505" spans="1:6">
      <c r="A505" s="327" t="s">
        <v>2470</v>
      </c>
      <c r="B505" s="328" t="s">
        <v>4050</v>
      </c>
      <c r="C505" s="328" t="s">
        <v>4049</v>
      </c>
      <c r="D505" s="329">
        <v>1E-3</v>
      </c>
      <c r="F505" s="327" t="str">
        <f>"Declarable at "&amp;D505*100&amp;"% - CAS No. "&amp;Table237[[#This Row],[CAS]]&amp;", "&amp;Table237[[#This Row],[Descriptions]]</f>
        <v>Declarable at 0.1% - CAS No. 26447-40-5, Methylenediphenyl diisocyanate</v>
      </c>
    </row>
    <row r="506" spans="1:6">
      <c r="A506" s="327" t="s">
        <v>1945</v>
      </c>
      <c r="B506" s="328" t="s">
        <v>4051</v>
      </c>
      <c r="C506" s="328" t="s">
        <v>4049</v>
      </c>
      <c r="D506" s="329">
        <v>1E-3</v>
      </c>
      <c r="F506" s="327" t="str">
        <f>"Declarable at "&amp;D506*100&amp;"% - CAS No. "&amp;Table237[[#This Row],[CAS]]&amp;", "&amp;Table237[[#This Row],[Descriptions]]</f>
        <v>Declarable at 0.1% - CAS No. 101-68-8, 4,4`-Diphenylmethane diisocyanate</v>
      </c>
    </row>
    <row r="507" spans="1:6">
      <c r="A507" s="327" t="s">
        <v>3256</v>
      </c>
      <c r="B507" s="328" t="s">
        <v>4052</v>
      </c>
      <c r="C507" s="328" t="s">
        <v>4049</v>
      </c>
      <c r="D507" s="329">
        <v>1E-3</v>
      </c>
      <c r="F507" s="327" t="str">
        <f>"Declarable at "&amp;D507*100&amp;"% - CAS No. "&amp;Table237[[#This Row],[CAS]]&amp;", "&amp;Table237[[#This Row],[Descriptions]]</f>
        <v>Declarable at 0.1% - CAS No. 9016-87-9, Diphenylmethane diisocyanate polymer</v>
      </c>
    </row>
    <row r="508" spans="1:6">
      <c r="A508" s="327" t="s">
        <v>2471</v>
      </c>
      <c r="B508" s="328" t="s">
        <v>4053</v>
      </c>
      <c r="C508" s="328" t="s">
        <v>4049</v>
      </c>
      <c r="D508" s="329">
        <v>1E-3</v>
      </c>
      <c r="F508" s="327" t="str">
        <f>"Declarable at "&amp;D508*100&amp;"% - CAS No. "&amp;Table237[[#This Row],[CAS]]&amp;", "&amp;Table237[[#This Row],[Descriptions]]</f>
        <v>Declarable at 0.1% - CAS No. 26471-62-5, Toluene diisocyanate</v>
      </c>
    </row>
    <row r="509" spans="1:6">
      <c r="A509" s="327" t="s">
        <v>2841</v>
      </c>
      <c r="B509" s="328" t="s">
        <v>4054</v>
      </c>
      <c r="C509" s="328" t="s">
        <v>4049</v>
      </c>
      <c r="D509" s="329">
        <v>1E-3</v>
      </c>
      <c r="F509" s="327" t="str">
        <f>"Declarable at "&amp;D509*100&amp;"% - CAS No. "&amp;Table237[[#This Row],[CAS]]&amp;", "&amp;Table237[[#This Row],[Descriptions]]</f>
        <v>Declarable at 0.1% - CAS No. 584-84-9, Toluene-2,4-diisocyanate</v>
      </c>
    </row>
    <row r="510" spans="1:6">
      <c r="A510" s="327" t="s">
        <v>3313</v>
      </c>
      <c r="B510" s="328" t="s">
        <v>4055</v>
      </c>
      <c r="C510" s="328" t="s">
        <v>4049</v>
      </c>
      <c r="D510" s="329">
        <v>1E-3</v>
      </c>
      <c r="F510" s="327" t="str">
        <f>"Declarable at "&amp;D510*100&amp;"% - CAS No. "&amp;Table237[[#This Row],[CAS]]&amp;", "&amp;Table237[[#This Row],[Descriptions]]</f>
        <v>Declarable at 0.1% - CAS No. 91-08-7, Toluene-2,6-diisocyanate</v>
      </c>
    </row>
    <row r="511" spans="1:6" ht="28.5">
      <c r="A511" s="327" t="s">
        <v>3359</v>
      </c>
      <c r="B511" s="328" t="s">
        <v>4057</v>
      </c>
      <c r="C511" s="328" t="s">
        <v>4056</v>
      </c>
      <c r="D511" s="329">
        <v>9.0000000000000006E-5</v>
      </c>
      <c r="F511" s="327" t="str">
        <f>"Declarable at "&amp;D511*100&amp;"% - CAS No. "&amp;Table237[[#This Row],[CAS]]&amp;", "&amp;Table237[[#This Row],[Descriptions]]</f>
        <v>Declarable at 0.009% - CAS No. 94246-92-1, (2-Ethylhexanoato-O)(isodecanoato-O)lead</v>
      </c>
    </row>
    <row r="512" spans="1:6" ht="28.5">
      <c r="A512" s="327" t="s">
        <v>3358</v>
      </c>
      <c r="B512" s="328" t="s">
        <v>4058</v>
      </c>
      <c r="C512" s="328" t="s">
        <v>4056</v>
      </c>
      <c r="D512" s="329">
        <v>9.0000000000000006E-5</v>
      </c>
      <c r="F512" s="327" t="str">
        <f>"Declarable at "&amp;D512*100&amp;"% - CAS No. "&amp;Table237[[#This Row],[CAS]]&amp;", "&amp;Table237[[#This Row],[Descriptions]]</f>
        <v>Declarable at 0.009% - CAS No. 94246-91-0, (2-Ethylhexanoato-O)(isononanoato-O)lead</v>
      </c>
    </row>
    <row r="513" spans="1:6" ht="28.5">
      <c r="A513" s="327" t="s">
        <v>3357</v>
      </c>
      <c r="B513" s="328" t="s">
        <v>4059</v>
      </c>
      <c r="C513" s="328" t="s">
        <v>4056</v>
      </c>
      <c r="D513" s="329">
        <v>9.0000000000000006E-5</v>
      </c>
      <c r="F513" s="327" t="str">
        <f>"Declarable at "&amp;D513*100&amp;"% - CAS No. "&amp;Table237[[#This Row],[CAS]]&amp;", "&amp;Table237[[#This Row],[Descriptions]]</f>
        <v>Declarable at 0.009% - CAS No. 94246-90-9, (2-Ethylhexanoato-O)(isooctanoato-O)lead</v>
      </c>
    </row>
    <row r="514" spans="1:6" ht="28.5">
      <c r="A514" s="327" t="s">
        <v>3360</v>
      </c>
      <c r="B514" s="328" t="s">
        <v>4060</v>
      </c>
      <c r="C514" s="328" t="s">
        <v>4056</v>
      </c>
      <c r="D514" s="329">
        <v>9.0000000000000006E-5</v>
      </c>
      <c r="F514" s="327" t="str">
        <f>"Declarable at "&amp;D514*100&amp;"% - CAS No. "&amp;Table237[[#This Row],[CAS]]&amp;", "&amp;Table237[[#This Row],[Descriptions]]</f>
        <v>Declarable at 0.009% - CAS No. 94246-93-2, (2-Ethylhexanoato-O)(neodecanoato-O)lead</v>
      </c>
    </row>
    <row r="515" spans="1:6" ht="28.5">
      <c r="A515" s="327" t="s">
        <v>3355</v>
      </c>
      <c r="B515" s="328" t="s">
        <v>4061</v>
      </c>
      <c r="C515" s="328" t="s">
        <v>4056</v>
      </c>
      <c r="D515" s="329">
        <v>9.0000000000000006E-5</v>
      </c>
      <c r="F515" s="327" t="str">
        <f>"Declarable at "&amp;D515*100&amp;"% - CAS No. "&amp;Table237[[#This Row],[CAS]]&amp;", "&amp;Table237[[#This Row],[Descriptions]]</f>
        <v>Declarable at 0.009% - CAS No. 94246-86-3, (Isodecanoato-O)(isononanoato-O)lead</v>
      </c>
    </row>
    <row r="516" spans="1:6" ht="28.5">
      <c r="A516" s="327" t="s">
        <v>3354</v>
      </c>
      <c r="B516" s="328" t="s">
        <v>4062</v>
      </c>
      <c r="C516" s="328" t="s">
        <v>4056</v>
      </c>
      <c r="D516" s="329">
        <v>9.0000000000000006E-5</v>
      </c>
      <c r="F516" s="327" t="str">
        <f>"Declarable at "&amp;D516*100&amp;"% - CAS No. "&amp;Table237[[#This Row],[CAS]]&amp;", "&amp;Table237[[#This Row],[Descriptions]]</f>
        <v>Declarable at 0.009% - CAS No. 94246-85-2, (Isodecanoato-O)(isooctanoato-O)lead</v>
      </c>
    </row>
    <row r="517" spans="1:6" ht="28.5">
      <c r="A517" s="327" t="s">
        <v>3356</v>
      </c>
      <c r="B517" s="328" t="s">
        <v>4063</v>
      </c>
      <c r="C517" s="328" t="s">
        <v>4056</v>
      </c>
      <c r="D517" s="329">
        <v>9.0000000000000006E-5</v>
      </c>
      <c r="F517" s="327" t="str">
        <f>"Declarable at "&amp;D517*100&amp;"% - CAS No. "&amp;Table237[[#This Row],[CAS]]&amp;", "&amp;Table237[[#This Row],[Descriptions]]</f>
        <v>Declarable at 0.009% - CAS No. 94246-87-4, (Isodecanoato-O)(neodecanoato-O)lead</v>
      </c>
    </row>
    <row r="518" spans="1:6" ht="28.5">
      <c r="A518" s="327" t="s">
        <v>3353</v>
      </c>
      <c r="B518" s="328" t="s">
        <v>4064</v>
      </c>
      <c r="C518" s="328" t="s">
        <v>4056</v>
      </c>
      <c r="D518" s="329">
        <v>9.0000000000000006E-5</v>
      </c>
      <c r="F518" s="327" t="str">
        <f>"Declarable at "&amp;D518*100&amp;"% - CAS No. "&amp;Table237[[#This Row],[CAS]]&amp;", "&amp;Table237[[#This Row],[Descriptions]]</f>
        <v>Declarable at 0.009% - CAS No. 94246-84-1, (Isononanoato-O)(isooctanoato-O)lead</v>
      </c>
    </row>
    <row r="519" spans="1:6" ht="28.5">
      <c r="A519" s="327" t="s">
        <v>3367</v>
      </c>
      <c r="B519" s="328" t="s">
        <v>4065</v>
      </c>
      <c r="C519" s="328" t="s">
        <v>4056</v>
      </c>
      <c r="D519" s="329">
        <v>9.0000000000000006E-5</v>
      </c>
      <c r="F519" s="327" t="str">
        <f>"Declarable at "&amp;D519*100&amp;"% - CAS No. "&amp;Table237[[#This Row],[CAS]]&amp;", "&amp;Table237[[#This Row],[Descriptions]]</f>
        <v>Declarable at 0.009% - CAS No. 94481-58-0, (Isononanoato-O)(neodecanoato-O)lead</v>
      </c>
    </row>
    <row r="520" spans="1:6" ht="28.5">
      <c r="A520" s="327" t="s">
        <v>3340</v>
      </c>
      <c r="B520" s="328" t="s">
        <v>4066</v>
      </c>
      <c r="C520" s="328" t="s">
        <v>4056</v>
      </c>
      <c r="D520" s="329">
        <v>9.0000000000000006E-5</v>
      </c>
      <c r="F520" s="327" t="str">
        <f>"Declarable at "&amp;D520*100&amp;"% - CAS No. "&amp;Table237[[#This Row],[CAS]]&amp;", "&amp;Table237[[#This Row],[Descriptions]]</f>
        <v>Declarable at 0.009% - CAS No. 93894-64-5, (Neononanoato-O)(neoundecanoato-O)lead</v>
      </c>
    </row>
    <row r="521" spans="1:6" ht="28.5">
      <c r="A521" s="327" t="s">
        <v>3004</v>
      </c>
      <c r="B521" s="328" t="s">
        <v>4067</v>
      </c>
      <c r="C521" s="328" t="s">
        <v>4056</v>
      </c>
      <c r="D521" s="329">
        <v>9.0000000000000006E-5</v>
      </c>
      <c r="F521" s="327" t="str">
        <f>"Declarable at "&amp;D521*100&amp;"% - CAS No. "&amp;Table237[[#This Row],[CAS]]&amp;", "&amp;Table237[[#This Row],[Descriptions]]</f>
        <v>Declarable at 0.009% - CAS No. 68901-12-2, .alpha.-D-Glucopyranose, 1-(dihydrogen phosphate), lead salt</v>
      </c>
    </row>
    <row r="522" spans="1:6" ht="28.5">
      <c r="A522" s="327" t="s">
        <v>3218</v>
      </c>
      <c r="B522" s="328" t="s">
        <v>4068</v>
      </c>
      <c r="C522" s="328" t="s">
        <v>4056</v>
      </c>
      <c r="D522" s="329">
        <v>9.0000000000000006E-5</v>
      </c>
      <c r="F522" s="327" t="str">
        <f>"Declarable at "&amp;D522*100&amp;"% - CAS No. "&amp;Table237[[#This Row],[CAS]]&amp;", "&amp;Table237[[#This Row],[Descriptions]]</f>
        <v>Declarable at 0.009% - CAS No. 84837-22-9, [.mu.-(4,6-Dinitroresorcinolato(2-)-O1,O3)]dihydroxydilead</v>
      </c>
    </row>
    <row r="523" spans="1:6" ht="28.5">
      <c r="A523" s="327" t="s">
        <v>3348</v>
      </c>
      <c r="B523" s="328" t="s">
        <v>4069</v>
      </c>
      <c r="C523" s="328" t="s">
        <v>4056</v>
      </c>
      <c r="D523" s="329">
        <v>9.0000000000000006E-5</v>
      </c>
      <c r="F523" s="327" t="str">
        <f>"Declarable at "&amp;D523*100&amp;"% - CAS No. "&amp;Table237[[#This Row],[CAS]]&amp;", "&amp;Table237[[#This Row],[Descriptions]]</f>
        <v>Declarable at 0.009% - CAS No. 94015-57-3, [.mu.-[[5,5'-Azobis[1H-tetrazolato]](2-)]]dihydroxydilead</v>
      </c>
    </row>
    <row r="524" spans="1:6" ht="28.5">
      <c r="A524" s="327" t="s">
        <v>2251</v>
      </c>
      <c r="B524" s="328" t="s">
        <v>4070</v>
      </c>
      <c r="C524" s="328" t="s">
        <v>4056</v>
      </c>
      <c r="D524" s="329">
        <v>9.0000000000000006E-5</v>
      </c>
      <c r="F524" s="327" t="str">
        <f>"Declarable at "&amp;D524*100&amp;"% - CAS No. "&amp;Table237[[#This Row],[CAS]]&amp;", "&amp;Table237[[#This Row],[Descriptions]]</f>
        <v>Declarable at 0.009% - CAS No. 14450-60-3, 1,2,3-Propanetricarboxylic acid, 2-hydroxy-, lead salt</v>
      </c>
    </row>
    <row r="525" spans="1:6" ht="28.5">
      <c r="A525" s="327" t="s">
        <v>2766</v>
      </c>
      <c r="B525" s="328" t="s">
        <v>4071</v>
      </c>
      <c r="C525" s="328" t="s">
        <v>4056</v>
      </c>
      <c r="D525" s="329">
        <v>9.0000000000000006E-5</v>
      </c>
      <c r="F525" s="327" t="str">
        <f>"Declarable at "&amp;D525*100&amp;"% - CAS No. "&amp;Table237[[#This Row],[CAS]]&amp;", "&amp;Table237[[#This Row],[Descriptions]]</f>
        <v>Declarable at 0.009% - CAS No. 512-26-5, 1,2,3-Propanetricarboxylic acid, 2-hydroxy-, lead(2+) salt (2:3)</v>
      </c>
    </row>
    <row r="526" spans="1:6" ht="28.5">
      <c r="A526" s="327" t="s">
        <v>2885</v>
      </c>
      <c r="B526" s="328" t="s">
        <v>4072</v>
      </c>
      <c r="C526" s="328" t="s">
        <v>4056</v>
      </c>
      <c r="D526" s="329">
        <v>9.0000000000000006E-5</v>
      </c>
      <c r="F526" s="327" t="str">
        <f>"Declarable at "&amp;D526*100&amp;"% - CAS No. "&amp;Table237[[#This Row],[CAS]]&amp;", "&amp;Table237[[#This Row],[Descriptions]]</f>
        <v>Declarable at 0.009% - CAS No. 6107-83-1, 1,2,3-Propanetricarboxylic acid, 2-hydroxy-, lead(2+) salt (2:3), trihydrate</v>
      </c>
    </row>
    <row r="527" spans="1:6" ht="28.5">
      <c r="A527" s="327" t="s">
        <v>2362</v>
      </c>
      <c r="B527" s="328" t="s">
        <v>4073</v>
      </c>
      <c r="C527" s="328" t="s">
        <v>4056</v>
      </c>
      <c r="D527" s="329">
        <v>9.0000000000000006E-5</v>
      </c>
      <c r="F527" s="327" t="str">
        <f>"Declarable at "&amp;D527*100&amp;"% - CAS No. "&amp;Table237[[#This Row],[CAS]]&amp;", "&amp;Table237[[#This Row],[Descriptions]]</f>
        <v>Declarable at 0.009% - CAS No. 18608-34-9, 1,2-Benzenedicarboxylic acid, lead(2+) salt</v>
      </c>
    </row>
    <row r="528" spans="1:6" ht="28.5">
      <c r="A528" s="327" t="s">
        <v>3257</v>
      </c>
      <c r="B528" s="328" t="s">
        <v>4074</v>
      </c>
      <c r="C528" s="328" t="s">
        <v>4056</v>
      </c>
      <c r="D528" s="329">
        <v>9.0000000000000006E-5</v>
      </c>
      <c r="F528" s="327" t="str">
        <f>"Declarable at "&amp;D528*100&amp;"% - CAS No. "&amp;Table237[[#This Row],[CAS]]&amp;", "&amp;Table237[[#This Row],[Descriptions]]</f>
        <v>Declarable at 0.009% - CAS No. 90193-83-2, 1,2-Benzenedicarboxylic acid, lead(2+) salt, basic</v>
      </c>
    </row>
    <row r="529" spans="1:6" ht="28.5">
      <c r="A529" s="327" t="s">
        <v>2077</v>
      </c>
      <c r="B529" s="328" t="s">
        <v>4075</v>
      </c>
      <c r="C529" s="328" t="s">
        <v>4056</v>
      </c>
      <c r="D529" s="329">
        <v>9.0000000000000006E-5</v>
      </c>
      <c r="F529" s="327" t="str">
        <f>"Declarable at "&amp;D529*100&amp;"% - CAS No. "&amp;Table237[[#This Row],[CAS]]&amp;", "&amp;Table237[[#This Row],[Descriptions]]</f>
        <v>Declarable at 0.009% - CAS No. 12275-07-9, 1,3,5,7,9-Pentaoxa-2.lambda.2,4.lambda.2,6.lambda.2,8.lambda.2-tetraplumbacyclotridec-11-ene-10,13-dione, (Z)-</v>
      </c>
    </row>
    <row r="530" spans="1:6" ht="28.5">
      <c r="A530" s="327" t="s">
        <v>2804</v>
      </c>
      <c r="B530" s="328" t="s">
        <v>4076</v>
      </c>
      <c r="C530" s="328" t="s">
        <v>4056</v>
      </c>
      <c r="D530" s="329">
        <v>9.0000000000000006E-5</v>
      </c>
      <c r="F530" s="327" t="str">
        <f>"Declarable at "&amp;D530*100&amp;"% - CAS No. "&amp;Table237[[#This Row],[CAS]]&amp;", "&amp;Table237[[#This Row],[Descriptions]]</f>
        <v>Declarable at 0.009% - CAS No. 54554-36-8, 1,3,5-Triazine-2,4,6(1H,3H,5H)-trione, lead salt</v>
      </c>
    </row>
    <row r="531" spans="1:6" ht="28.5">
      <c r="A531" s="327" t="s">
        <v>2281</v>
      </c>
      <c r="B531" s="328" t="s">
        <v>4077</v>
      </c>
      <c r="C531" s="328" t="s">
        <v>4056</v>
      </c>
      <c r="D531" s="329">
        <v>9.0000000000000006E-5</v>
      </c>
      <c r="F531" s="327" t="str">
        <f>"Declarable at "&amp;D531*100&amp;"% - CAS No. "&amp;Table237[[#This Row],[CAS]]&amp;", "&amp;Table237[[#This Row],[Descriptions]]</f>
        <v>Declarable at 0.009% - CAS No. 15245-44-0, 1,3-Benzenediol, 2,4,6-trinitro-, lead salt</v>
      </c>
    </row>
    <row r="532" spans="1:6" ht="28.5">
      <c r="A532" s="327" t="s">
        <v>3031</v>
      </c>
      <c r="B532" s="328" t="s">
        <v>4078</v>
      </c>
      <c r="C532" s="328" t="s">
        <v>4056</v>
      </c>
      <c r="D532" s="329">
        <v>9.0000000000000006E-5</v>
      </c>
      <c r="F532" s="327" t="str">
        <f>"Declarable at "&amp;D532*100&amp;"% - CAS No. "&amp;Table237[[#This Row],[CAS]]&amp;", "&amp;Table237[[#This Row],[Descriptions]]</f>
        <v>Declarable at 0.009% - CAS No. 70268-38-1, 1,3-Benzenediol, nitro-, lead(2+) salt (1:1)</v>
      </c>
    </row>
    <row r="533" spans="1:6" ht="28.5">
      <c r="A533" s="327" t="s">
        <v>3003</v>
      </c>
      <c r="B533" s="328" t="s">
        <v>4079</v>
      </c>
      <c r="C533" s="328" t="s">
        <v>4056</v>
      </c>
      <c r="D533" s="329">
        <v>9.0000000000000006E-5</v>
      </c>
      <c r="F533" s="327" t="str">
        <f>"Declarable at "&amp;D533*100&amp;"% - CAS No. "&amp;Table237[[#This Row],[CAS]]&amp;", "&amp;Table237[[#This Row],[Descriptions]]</f>
        <v>Declarable at 0.009% - CAS No. 68901-11-1, 2,4-Cyclohexadien-1-one, 3,5,6-trihydroxy-4,6-bis(3-methyl-2-butenyl)-2-(3-methyl-2-oxobutyl)-, lead salt, (R)-</v>
      </c>
    </row>
    <row r="534" spans="1:6" ht="28.5">
      <c r="A534" s="327" t="s">
        <v>2210</v>
      </c>
      <c r="B534" s="328" t="s">
        <v>4080</v>
      </c>
      <c r="C534" s="328" t="s">
        <v>4056</v>
      </c>
      <c r="D534" s="329">
        <v>9.0000000000000006E-5</v>
      </c>
      <c r="F534" s="327" t="str">
        <f>"Declarable at "&amp;D534*100&amp;"% - CAS No. "&amp;Table237[[#This Row],[CAS]]&amp;", "&amp;Table237[[#This Row],[Descriptions]]</f>
        <v>Declarable at 0.009% - CAS No. 13698-55-0, 2-Butenedioic acid (E)-, lead salt</v>
      </c>
    </row>
    <row r="535" spans="1:6" ht="28.5">
      <c r="A535" s="327" t="s">
        <v>3258</v>
      </c>
      <c r="B535" s="328" t="s">
        <v>4081</v>
      </c>
      <c r="C535" s="328" t="s">
        <v>4056</v>
      </c>
      <c r="D535" s="329">
        <v>9.0000000000000006E-5</v>
      </c>
      <c r="F535" s="327" t="str">
        <f>"Declarable at "&amp;D535*100&amp;"% - CAS No. "&amp;Table237[[#This Row],[CAS]]&amp;", "&amp;Table237[[#This Row],[Descriptions]]</f>
        <v>Declarable at 0.009% - CAS No. 90268-59-0, 2-Butenedioic acid (E)-, lead(2+) salt, basic</v>
      </c>
    </row>
    <row r="536" spans="1:6" ht="28.5">
      <c r="A536" s="327" t="s">
        <v>3259</v>
      </c>
      <c r="B536" s="328" t="s">
        <v>4082</v>
      </c>
      <c r="C536" s="328" t="s">
        <v>4056</v>
      </c>
      <c r="D536" s="329">
        <v>9.0000000000000006E-5</v>
      </c>
      <c r="F536" s="327" t="str">
        <f>"Declarable at "&amp;D536*100&amp;"% - CAS No. "&amp;Table237[[#This Row],[CAS]]&amp;", "&amp;Table237[[#This Row],[Descriptions]]</f>
        <v>Declarable at 0.009% - CAS No. 90268-66-9, 2-Butenedioic acid (Z)-, lead(2+) salt, basic</v>
      </c>
    </row>
    <row r="537" spans="1:6" ht="28.5">
      <c r="A537" s="327" t="s">
        <v>3296</v>
      </c>
      <c r="B537" s="328" t="s">
        <v>4083</v>
      </c>
      <c r="C537" s="328" t="s">
        <v>4056</v>
      </c>
      <c r="D537" s="329">
        <v>9.0000000000000006E-5</v>
      </c>
      <c r="F537" s="327" t="str">
        <f>"Declarable at "&amp;D537*100&amp;"% - CAS No. "&amp;Table237[[#This Row],[CAS]]&amp;", "&amp;Table237[[#This Row],[Descriptions]]</f>
        <v>Declarable at 0.009% - CAS No. 90552-19-5, 2-Propenoic acid, 2-methyl-, lead salt, basic</v>
      </c>
    </row>
    <row r="538" spans="1:6" ht="42.75">
      <c r="A538" s="327" t="s">
        <v>2974</v>
      </c>
      <c r="B538" s="328" t="s">
        <v>4084</v>
      </c>
      <c r="C538" s="328" t="s">
        <v>4056</v>
      </c>
      <c r="D538" s="329">
        <v>9.0000000000000006E-5</v>
      </c>
      <c r="F538" s="327" t="str">
        <f>"Declarable at "&amp;D538*100&amp;"% - CAS No. "&amp;Table237[[#This Row],[CAS]]&amp;", "&amp;Table237[[#This Row],[Descriptions]]</f>
        <v>Declarable at 0.009% - CAS No. 68155-47-5, 2-Propenoic acid, 2-methyl-, methyl ester, polymer with ethenylbenzene, lead(2+) bis(2-methyl-2-propenoate) and .alpha.-(2-methyl-1-oxo-2-propenyl)-.omega.-[(2-methyl-1-oxo-2-propenyl)oxy]poly(oxy-1,2-ethanediyl)</v>
      </c>
    </row>
    <row r="539" spans="1:6" ht="28.5">
      <c r="A539" s="327" t="s">
        <v>2763</v>
      </c>
      <c r="B539" s="328" t="s">
        <v>4085</v>
      </c>
      <c r="C539" s="328" t="s">
        <v>4056</v>
      </c>
      <c r="D539" s="329">
        <v>9.0000000000000006E-5</v>
      </c>
      <c r="F539" s="327" t="str">
        <f>"Declarable at "&amp;D539*100&amp;"% - CAS No. "&amp;Table237[[#This Row],[CAS]]&amp;", "&amp;Table237[[#This Row],[Descriptions]]</f>
        <v>Declarable at 0.009% - CAS No. 51105-45-4, 3-(Triphenylplumbyl)-1H-pyrazole</v>
      </c>
    </row>
    <row r="540" spans="1:6" ht="28.5">
      <c r="A540" s="327" t="s">
        <v>2379</v>
      </c>
      <c r="B540" s="328" t="s">
        <v>4086</v>
      </c>
      <c r="C540" s="328" t="s">
        <v>4056</v>
      </c>
      <c r="D540" s="329">
        <v>9.0000000000000006E-5</v>
      </c>
      <c r="F540" s="327" t="str">
        <f>"Declarable at "&amp;D540*100&amp;"% - CAS No. "&amp;Table237[[#This Row],[CAS]]&amp;", "&amp;Table237[[#This Row],[Descriptions]]</f>
        <v>Declarable at 0.009% - CAS No. 19651-80-0, 7,11-Metheno-11H,13H-tetrazolo[1,5-c][1,7,3,5,2,6]dioxadiazadiplumbacyclododecine, 5,5,13,13-tetradehydro-4,5-dihydro-4,8,10,15-tetranitro-</v>
      </c>
    </row>
    <row r="541" spans="1:6" ht="28.5">
      <c r="A541" s="327" t="s">
        <v>3386</v>
      </c>
      <c r="B541" s="328" t="s">
        <v>4087</v>
      </c>
      <c r="C541" s="328" t="s">
        <v>4056</v>
      </c>
      <c r="D541" s="329">
        <v>9.0000000000000006E-5</v>
      </c>
      <c r="F541" s="327" t="str">
        <f>"Declarable at "&amp;D541*100&amp;"% - CAS No. "&amp;Table237[[#This Row],[CAS]]&amp;", "&amp;Table237[[#This Row],[Descriptions]]</f>
        <v>Declarable at 0.009% - CAS No. 97952-39-1, 7-Methyloctanoic acid, lead salt</v>
      </c>
    </row>
    <row r="542" spans="1:6" ht="28.5">
      <c r="A542" s="327" t="s">
        <v>3265</v>
      </c>
      <c r="B542" s="328" t="s">
        <v>4088</v>
      </c>
      <c r="C542" s="328" t="s">
        <v>4056</v>
      </c>
      <c r="D542" s="329">
        <v>9.0000000000000006E-5</v>
      </c>
      <c r="F542" s="327" t="str">
        <f>"Declarable at "&amp;D542*100&amp;"% - CAS No. "&amp;Table237[[#This Row],[CAS]]&amp;", "&amp;Table237[[#This Row],[Descriptions]]</f>
        <v>Declarable at 0.009% - CAS No. 90388-15-1, 9-Hexadecenoic acid, lead(2+) salt, (Z)-, basic</v>
      </c>
    </row>
    <row r="543" spans="1:6" ht="28.5">
      <c r="A543" s="327" t="s">
        <v>2286</v>
      </c>
      <c r="B543" s="328" t="s">
        <v>4089</v>
      </c>
      <c r="C543" s="328" t="s">
        <v>4056</v>
      </c>
      <c r="D543" s="329">
        <v>9.0000000000000006E-5</v>
      </c>
      <c r="F543" s="327" t="str">
        <f>"Declarable at "&amp;D543*100&amp;"% - CAS No. "&amp;Table237[[#This Row],[CAS]]&amp;", "&amp;Table237[[#This Row],[Descriptions]]</f>
        <v>Declarable at 0.009% - CAS No. 15347-55-4, 9-Octadecenoic acid (Z)-, lead salt</v>
      </c>
    </row>
    <row r="544" spans="1:6" ht="28.5">
      <c r="A544" s="327" t="s">
        <v>3291</v>
      </c>
      <c r="B544" s="328" t="s">
        <v>4090</v>
      </c>
      <c r="C544" s="328" t="s">
        <v>4056</v>
      </c>
      <c r="D544" s="329">
        <v>9.0000000000000006E-5</v>
      </c>
      <c r="F544" s="327" t="str">
        <f>"Declarable at "&amp;D544*100&amp;"% - CAS No. "&amp;Table237[[#This Row],[CAS]]&amp;", "&amp;Table237[[#This Row],[Descriptions]]</f>
        <v>Declarable at 0.009% - CAS No. 90459-88-4, 9-Octadecenoic acid (Z)-, lead salt, basic</v>
      </c>
    </row>
    <row r="545" spans="1:6" ht="28.5">
      <c r="A545" s="327" t="s">
        <v>2770</v>
      </c>
      <c r="B545" s="328" t="s">
        <v>4091</v>
      </c>
      <c r="C545" s="328" t="s">
        <v>4056</v>
      </c>
      <c r="D545" s="329">
        <v>9.0000000000000006E-5</v>
      </c>
      <c r="F545" s="327" t="str">
        <f>"Declarable at "&amp;D545*100&amp;"% - CAS No. "&amp;Table237[[#This Row],[CAS]]&amp;", "&amp;Table237[[#This Row],[Descriptions]]</f>
        <v>Declarable at 0.009% - CAS No. 51404-69-4, Acetic acid, lead salt, basic</v>
      </c>
    </row>
    <row r="546" spans="1:6" ht="28.5">
      <c r="A546" s="327" t="s">
        <v>2462</v>
      </c>
      <c r="B546" s="328" t="s">
        <v>4092</v>
      </c>
      <c r="C546" s="328" t="s">
        <v>4056</v>
      </c>
      <c r="D546" s="329">
        <v>9.0000000000000006E-5</v>
      </c>
      <c r="F546" s="327" t="str">
        <f>"Declarable at "&amp;D546*100&amp;"% - CAS No. "&amp;Table237[[#This Row],[CAS]]&amp;", "&amp;Table237[[#This Row],[Descriptions]]</f>
        <v>Declarable at 0.009% - CAS No. 2587-82-8, Acetoxytributylplumbane</v>
      </c>
    </row>
    <row r="547" spans="1:6" ht="28.5">
      <c r="A547" s="327" t="s">
        <v>2821</v>
      </c>
      <c r="B547" s="328" t="s">
        <v>4093</v>
      </c>
      <c r="C547" s="328" t="s">
        <v>4056</v>
      </c>
      <c r="D547" s="329">
        <v>9.0000000000000006E-5</v>
      </c>
      <c r="F547" s="327" t="str">
        <f>"Declarable at "&amp;D547*100&amp;"% - CAS No. "&amp;Table237[[#This Row],[CAS]]&amp;", "&amp;Table237[[#This Row],[Descriptions]]</f>
        <v>Declarable at 0.009% - CAS No. 5711-19-3, Acetoxytrimethylplumbane</v>
      </c>
    </row>
    <row r="548" spans="1:6" ht="28.5">
      <c r="A548" s="327" t="s">
        <v>2021</v>
      </c>
      <c r="B548" s="328" t="s">
        <v>4094</v>
      </c>
      <c r="C548" s="328" t="s">
        <v>4056</v>
      </c>
      <c r="D548" s="329">
        <v>9.0000000000000006E-5</v>
      </c>
      <c r="F548" s="327" t="str">
        <f>"Declarable at "&amp;D548*100&amp;"% - CAS No. "&amp;Table237[[#This Row],[CAS]]&amp;", "&amp;Table237[[#This Row],[Descriptions]]</f>
        <v>Declarable at 0.009% - CAS No. 1162-06-7, Acetoxytriphenylplumbane</v>
      </c>
    </row>
    <row r="549" spans="1:6" ht="28.5">
      <c r="A549" s="327" t="s">
        <v>2787</v>
      </c>
      <c r="B549" s="328" t="s">
        <v>4095</v>
      </c>
      <c r="C549" s="328" t="s">
        <v>4056</v>
      </c>
      <c r="D549" s="329">
        <v>9.0000000000000006E-5</v>
      </c>
      <c r="F549" s="327" t="str">
        <f>"Declarable at "&amp;D549*100&amp;"% - CAS No. "&amp;Table237[[#This Row],[CAS]]&amp;", "&amp;Table237[[#This Row],[Descriptions]]</f>
        <v>Declarable at 0.009% - CAS No. 53404-12-9, Arsenic acid, lead (4+) salt</v>
      </c>
    </row>
    <row r="550" spans="1:6" ht="28.5">
      <c r="A550" s="327" t="s">
        <v>2096</v>
      </c>
      <c r="B550" s="328" t="s">
        <v>4096</v>
      </c>
      <c r="C550" s="328" t="s">
        <v>4056</v>
      </c>
      <c r="D550" s="329">
        <v>9.0000000000000006E-5</v>
      </c>
      <c r="F550" s="327" t="str">
        <f>"Declarable at "&amp;D550*100&amp;"% - CAS No. "&amp;Table237[[#This Row],[CAS]]&amp;", "&amp;Table237[[#This Row],[Descriptions]]</f>
        <v>Declarable at 0.009% - CAS No. 12608-25-2, Basic lead sulfite</v>
      </c>
    </row>
    <row r="551" spans="1:6" ht="28.5">
      <c r="A551" s="327" t="s">
        <v>3224</v>
      </c>
      <c r="B551" s="328" t="s">
        <v>4097</v>
      </c>
      <c r="C551" s="328" t="s">
        <v>4056</v>
      </c>
      <c r="D551" s="329">
        <v>9.0000000000000006E-5</v>
      </c>
      <c r="F551" s="327" t="str">
        <f>"Declarable at "&amp;D551*100&amp;"% - CAS No. "&amp;Table237[[#This Row],[CAS]]&amp;", "&amp;Table237[[#This Row],[Descriptions]]</f>
        <v>Declarable at 0.009% - CAS No. 84961-75-1, Benzenesulfonic acid, 4-C10-13-sec-alkyl derivitives, lead(2+) salts</v>
      </c>
    </row>
    <row r="552" spans="1:6" ht="28.5">
      <c r="A552" s="327" t="s">
        <v>2338</v>
      </c>
      <c r="B552" s="328" t="s">
        <v>4098</v>
      </c>
      <c r="C552" s="328" t="s">
        <v>4056</v>
      </c>
      <c r="D552" s="329">
        <v>9.0000000000000006E-5</v>
      </c>
      <c r="F552" s="327" t="str">
        <f>"Declarable at "&amp;D552*100&amp;"% - CAS No. "&amp;Table237[[#This Row],[CAS]]&amp;", "&amp;Table237[[#This Row],[Descriptions]]</f>
        <v>Declarable at 0.009% - CAS No. 17549-30-3, Bis(diethyldithiocarbamato-S,S')lead</v>
      </c>
    </row>
    <row r="553" spans="1:6" ht="28.5">
      <c r="A553" s="327" t="s">
        <v>2904</v>
      </c>
      <c r="B553" s="328" t="s">
        <v>4099</v>
      </c>
      <c r="C553" s="328" t="s">
        <v>4056</v>
      </c>
      <c r="D553" s="329">
        <v>9.0000000000000006E-5</v>
      </c>
      <c r="F553" s="327" t="str">
        <f>"Declarable at "&amp;D553*100&amp;"% - CAS No. "&amp;Table237[[#This Row],[CAS]]&amp;", "&amp;Table237[[#This Row],[Descriptions]]</f>
        <v>Declarable at 0.009% - CAS No. 62451-77-8, Bis(o-acetoxybenzoato)lead</v>
      </c>
    </row>
    <row r="554" spans="1:6" ht="28.5">
      <c r="A554" s="327" t="s">
        <v>2282</v>
      </c>
      <c r="B554" s="328" t="s">
        <v>4100</v>
      </c>
      <c r="C554" s="328" t="s">
        <v>4056</v>
      </c>
      <c r="D554" s="329">
        <v>9.0000000000000006E-5</v>
      </c>
      <c r="F554" s="327" t="str">
        <f>"Declarable at "&amp;D554*100&amp;"% - CAS No. "&amp;Table237[[#This Row],[CAS]]&amp;", "&amp;Table237[[#This Row],[Descriptions]]</f>
        <v>Declarable at 0.009% - CAS No. 15282-88-9, Bis(pentane-2,4-dionato-O,O')lead</v>
      </c>
    </row>
    <row r="555" spans="1:6" ht="28.5">
      <c r="A555" s="327" t="s">
        <v>2940</v>
      </c>
      <c r="B555" s="328" t="s">
        <v>4101</v>
      </c>
      <c r="C555" s="328" t="s">
        <v>4056</v>
      </c>
      <c r="D555" s="329">
        <v>9.0000000000000006E-5</v>
      </c>
      <c r="F555" s="327" t="str">
        <f>"Declarable at "&amp;D555*100&amp;"% - CAS No. "&amp;Table237[[#This Row],[CAS]]&amp;", "&amp;Table237[[#This Row],[Descriptions]]</f>
        <v>Declarable at 0.009% - CAS No. 65229-22-3, Bismuth lead ruthenium oxide</v>
      </c>
    </row>
    <row r="556" spans="1:6" ht="28.5">
      <c r="A556" s="327" t="s">
        <v>2052</v>
      </c>
      <c r="B556" s="328" t="s">
        <v>4102</v>
      </c>
      <c r="C556" s="328" t="s">
        <v>4056</v>
      </c>
      <c r="D556" s="329">
        <v>9.0000000000000006E-5</v>
      </c>
      <c r="F556" s="327" t="str">
        <f>"Declarable at "&amp;D556*100&amp;"% - CAS No. "&amp;Table237[[#This Row],[CAS]]&amp;", "&amp;Table237[[#This Row],[Descriptions]]</f>
        <v>Declarable at 0.009% - CAS No. 12048-28-1, Bismuth, compound with lead (1:1)</v>
      </c>
    </row>
    <row r="557" spans="1:6" ht="28.5">
      <c r="A557" s="327" t="s">
        <v>3191</v>
      </c>
      <c r="B557" s="328" t="s">
        <v>4103</v>
      </c>
      <c r="C557" s="328" t="s">
        <v>4056</v>
      </c>
      <c r="D557" s="329">
        <v>9.0000000000000006E-5</v>
      </c>
      <c r="F557" s="327" t="str">
        <f>"Declarable at "&amp;D557*100&amp;"% - CAS No. "&amp;Table237[[#This Row],[CAS]]&amp;", "&amp;Table237[[#This Row],[Descriptions]]</f>
        <v>Declarable at 0.009% - CAS No. 815-84-9, Butanedioic acid, 2,3-dihydroxy- [R-(R*,R*)]-, lead(2+) salt (1:1)</v>
      </c>
    </row>
    <row r="558" spans="1:6" ht="28.5">
      <c r="A558" s="327" t="s">
        <v>3337</v>
      </c>
      <c r="B558" s="328" t="s">
        <v>4104</v>
      </c>
      <c r="C558" s="328" t="s">
        <v>4056</v>
      </c>
      <c r="D558" s="329">
        <v>9.0000000000000006E-5</v>
      </c>
      <c r="F558" s="327" t="str">
        <f>"Declarable at "&amp;D558*100&amp;"% - CAS No. "&amp;Table237[[#This Row],[CAS]]&amp;", "&amp;Table237[[#This Row],[Descriptions]]</f>
        <v>Declarable at 0.009% - CAS No. 93892-65-0, Carbamodithioic acid, ethylphenyl-, lead(2+) salt</v>
      </c>
    </row>
    <row r="559" spans="1:6" ht="28.5">
      <c r="A559" s="327" t="s">
        <v>2455</v>
      </c>
      <c r="B559" s="328" t="s">
        <v>4105</v>
      </c>
      <c r="C559" s="328" t="s">
        <v>4056</v>
      </c>
      <c r="D559" s="329">
        <v>9.0000000000000006E-5</v>
      </c>
      <c r="F559" s="327" t="str">
        <f>"Declarable at "&amp;D559*100&amp;"% - CAS No. "&amp;Table237[[#This Row],[CAS]]&amp;", "&amp;Table237[[#This Row],[Descriptions]]</f>
        <v>Declarable at 0.009% - CAS No. 25510-11-6, Carbonic acid, lead(2+) salt</v>
      </c>
    </row>
    <row r="560" spans="1:6" ht="28.5">
      <c r="A560" s="327" t="s">
        <v>2994</v>
      </c>
      <c r="B560" s="328" t="s">
        <v>4106</v>
      </c>
      <c r="C560" s="328" t="s">
        <v>4056</v>
      </c>
      <c r="D560" s="329">
        <v>9.0000000000000006E-5</v>
      </c>
      <c r="F560" s="327" t="str">
        <f>"Declarable at "&amp;D560*100&amp;"% - CAS No. "&amp;Table237[[#This Row],[CAS]]&amp;", "&amp;Table237[[#This Row],[Descriptions]]</f>
        <v>Declarable at 0.009% - CAS No. 68604-05-7, Castor oil, dehydrated, polymer with rosin, calcium lead zinc salt</v>
      </c>
    </row>
    <row r="561" spans="1:6" ht="28.5">
      <c r="A561" s="327" t="s">
        <v>2280</v>
      </c>
      <c r="B561" s="328" t="s">
        <v>4107</v>
      </c>
      <c r="C561" s="328" t="s">
        <v>4056</v>
      </c>
      <c r="D561" s="329">
        <v>9.0000000000000006E-5</v>
      </c>
      <c r="F561" s="327" t="str">
        <f>"Declarable at "&amp;D561*100&amp;"% - CAS No. "&amp;Table237[[#This Row],[CAS]]&amp;", "&amp;Table237[[#This Row],[Descriptions]]</f>
        <v>Declarable at 0.009% - CAS No. 1520-78-1, Chlorotrimethylplumbane</v>
      </c>
    </row>
    <row r="562" spans="1:6" ht="28.5">
      <c r="A562" s="327" t="s">
        <v>2019</v>
      </c>
      <c r="B562" s="328" t="s">
        <v>4108</v>
      </c>
      <c r="C562" s="328" t="s">
        <v>4056</v>
      </c>
      <c r="D562" s="329">
        <v>9.0000000000000006E-5</v>
      </c>
      <c r="F562" s="327" t="str">
        <f>"Declarable at "&amp;D562*100&amp;"% - CAS No. "&amp;Table237[[#This Row],[CAS]]&amp;", "&amp;Table237[[#This Row],[Descriptions]]</f>
        <v>Declarable at 0.009% - CAS No. 1153-06-6, Chlorotriphenylplumbane</v>
      </c>
    </row>
    <row r="563" spans="1:6" ht="28.5">
      <c r="A563" s="327" t="s">
        <v>2183</v>
      </c>
      <c r="B563" s="328" t="s">
        <v>4109</v>
      </c>
      <c r="C563" s="328" t="s">
        <v>4056</v>
      </c>
      <c r="D563" s="329">
        <v>9.0000000000000006E-5</v>
      </c>
      <c r="F563" s="327" t="str">
        <f>"Declarable at "&amp;D563*100&amp;"% - CAS No. "&amp;Table237[[#This Row],[CAS]]&amp;", "&amp;Table237[[#This Row],[Descriptions]]</f>
        <v>Declarable at 0.009% - CAS No. 1344-37-2, Chrome yellow (Lead chromate pigment)</v>
      </c>
    </row>
    <row r="564" spans="1:6" ht="28.5">
      <c r="A564" s="327" t="s">
        <v>2005</v>
      </c>
      <c r="B564" s="328" t="s">
        <v>4110</v>
      </c>
      <c r="C564" s="328" t="s">
        <v>4056</v>
      </c>
      <c r="D564" s="329">
        <v>9.0000000000000006E-5</v>
      </c>
      <c r="F564" s="327" t="str">
        <f>"Declarable at "&amp;D564*100&amp;"% - CAS No. "&amp;Table237[[#This Row],[CAS]]&amp;", "&amp;Table237[[#This Row],[Descriptions]]</f>
        <v>Declarable at 0.009% - CAS No. 11119-70-3, Chromium lead oxide</v>
      </c>
    </row>
    <row r="565" spans="1:6" ht="28.5">
      <c r="A565" s="327" t="s">
        <v>2024</v>
      </c>
      <c r="B565" s="328" t="s">
        <v>4013</v>
      </c>
      <c r="C565" s="328" t="s">
        <v>4056</v>
      </c>
      <c r="D565" s="329">
        <v>9.0000000000000006E-5</v>
      </c>
      <c r="F565" s="327" t="str">
        <f>"Declarable at "&amp;D565*100&amp;"% - CAS No. "&amp;Table237[[#This Row],[CAS]]&amp;", "&amp;Table237[[#This Row],[Descriptions]]</f>
        <v>Declarable at 0.009% - CAS No. 116565-74-3, Chromium lead oxide sulfate, silica-modified</v>
      </c>
    </row>
    <row r="566" spans="1:6" ht="28.5">
      <c r="A566" s="327" t="s">
        <v>2985</v>
      </c>
      <c r="B566" s="328" t="s">
        <v>4111</v>
      </c>
      <c r="C566" s="328" t="s">
        <v>4056</v>
      </c>
      <c r="D566" s="329">
        <v>9.0000000000000006E-5</v>
      </c>
      <c r="F566" s="327" t="str">
        <f>"Declarable at "&amp;D566*100&amp;"% - CAS No. "&amp;Table237[[#This Row],[CAS]]&amp;", "&amp;Table237[[#This Row],[Descriptions]]</f>
        <v>Declarable at 0.009% - CAS No. 68411-07-4, Copper, .beta.-resorcylate salicylate lead complexes</v>
      </c>
    </row>
    <row r="567" spans="1:6" ht="28.5">
      <c r="A567" s="327" t="s">
        <v>2906</v>
      </c>
      <c r="B567" s="328" t="s">
        <v>4112</v>
      </c>
      <c r="C567" s="328" t="s">
        <v>4056</v>
      </c>
      <c r="D567" s="329">
        <v>9.0000000000000006E-5</v>
      </c>
      <c r="F567" s="327" t="str">
        <f>"Declarable at "&amp;D567*100&amp;"% - CAS No. "&amp;Table237[[#This Row],[CAS]]&amp;", "&amp;Table237[[#This Row],[Descriptions]]</f>
        <v>Declarable at 0.009% - CAS No. 62637-99-4, Cyclohexanebutanoic acid, lead(2+) salt</v>
      </c>
    </row>
    <row r="568" spans="1:6" ht="28.5">
      <c r="A568" s="327" t="s">
        <v>3260</v>
      </c>
      <c r="B568" s="328" t="s">
        <v>4113</v>
      </c>
      <c r="C568" s="328" t="s">
        <v>4056</v>
      </c>
      <c r="D568" s="329">
        <v>9.0000000000000006E-5</v>
      </c>
      <c r="F568" s="327" t="str">
        <f>"Declarable at "&amp;D568*100&amp;"% - CAS No. "&amp;Table237[[#This Row],[CAS]]&amp;", "&amp;Table237[[#This Row],[Descriptions]]</f>
        <v>Declarable at 0.009% - CAS No. 90342-24-8, Decanoic acid, branched, lead salts</v>
      </c>
    </row>
    <row r="569" spans="1:6" ht="28.5">
      <c r="A569" s="327" t="s">
        <v>2388</v>
      </c>
      <c r="B569" s="328" t="s">
        <v>4114</v>
      </c>
      <c r="C569" s="328" t="s">
        <v>4056</v>
      </c>
      <c r="D569" s="329">
        <v>9.0000000000000006E-5</v>
      </c>
      <c r="F569" s="327" t="str">
        <f>"Declarable at "&amp;D569*100&amp;"% - CAS No. "&amp;Table237[[#This Row],[CAS]]&amp;", "&amp;Table237[[#This Row],[Descriptions]]</f>
        <v>Declarable at 0.009% - CAS No. 20403-42-3, Decanoic acid, lead salt</v>
      </c>
    </row>
    <row r="570" spans="1:6" ht="28.5">
      <c r="A570" s="327" t="s">
        <v>3025</v>
      </c>
      <c r="B570" s="328" t="s">
        <v>4115</v>
      </c>
      <c r="C570" s="328" t="s">
        <v>4056</v>
      </c>
      <c r="D570" s="329">
        <v>9.0000000000000006E-5</v>
      </c>
      <c r="F570" s="327" t="str">
        <f>"Declarable at "&amp;D570*100&amp;"% - CAS No. "&amp;Table237[[#This Row],[CAS]]&amp;", "&amp;Table237[[#This Row],[Descriptions]]</f>
        <v>Declarable at 0.009% - CAS No. 6928-68-3, Diacetoxydiphenylplumbane</v>
      </c>
    </row>
    <row r="571" spans="1:6" ht="28.5">
      <c r="A571" s="327" t="s">
        <v>1990</v>
      </c>
      <c r="B571" s="328" t="s">
        <v>4116</v>
      </c>
      <c r="C571" s="328" t="s">
        <v>4056</v>
      </c>
      <c r="D571" s="329">
        <v>9.0000000000000006E-5</v>
      </c>
      <c r="F571" s="327" t="str">
        <f>"Declarable at "&amp;D571*100&amp;"% - CAS No. "&amp;Table237[[#This Row],[CAS]]&amp;", "&amp;Table237[[#This Row],[Descriptions]]</f>
        <v>Declarable at 0.009% - CAS No. 109707-90-6, Diamyldithiocarbamate, lead</v>
      </c>
    </row>
    <row r="572" spans="1:6" ht="28.5">
      <c r="A572" s="327" t="s">
        <v>2320</v>
      </c>
      <c r="B572" s="328" t="s">
        <v>4117</v>
      </c>
      <c r="C572" s="328" t="s">
        <v>4056</v>
      </c>
      <c r="D572" s="329">
        <v>9.0000000000000006E-5</v>
      </c>
      <c r="F572" s="327" t="str">
        <f>"Declarable at "&amp;D572*100&amp;"% - CAS No. "&amp;Table237[[#This Row],[CAS]]&amp;", "&amp;Table237[[#This Row],[Descriptions]]</f>
        <v>Declarable at 0.009% - CAS No. 16450-50-3, Diantimony lead tetroxide</v>
      </c>
    </row>
    <row r="573" spans="1:6" ht="28.5">
      <c r="A573" s="327" t="s">
        <v>2812</v>
      </c>
      <c r="B573" s="328" t="s">
        <v>4118</v>
      </c>
      <c r="C573" s="328" t="s">
        <v>4056</v>
      </c>
      <c r="D573" s="329">
        <v>9.0000000000000006E-5</v>
      </c>
      <c r="F573" s="327" t="str">
        <f>"Declarable at "&amp;D573*100&amp;"% - CAS No. "&amp;Table237[[#This Row],[CAS]]&amp;", "&amp;Table237[[#This Row],[Descriptions]]</f>
        <v>Declarable at 0.009% - CAS No. 56189-09-4, Dibasic lead stearate</v>
      </c>
    </row>
    <row r="574" spans="1:6" ht="28.5">
      <c r="A574" s="327" t="s">
        <v>2004</v>
      </c>
      <c r="B574" s="328" t="s">
        <v>4119</v>
      </c>
      <c r="C574" s="328" t="s">
        <v>4056</v>
      </c>
      <c r="D574" s="329">
        <v>9.0000000000000006E-5</v>
      </c>
      <c r="F574" s="327" t="str">
        <f>"Declarable at "&amp;D574*100&amp;"% - CAS No. "&amp;Table237[[#This Row],[CAS]]&amp;", "&amp;Table237[[#This Row],[Descriptions]]</f>
        <v>Declarable at 0.009% - CAS No. 11116-83-9, Dibismuth dilead tetraruthenium tridecaoxide</v>
      </c>
    </row>
    <row r="575" spans="1:6" ht="28.5">
      <c r="A575" s="327" t="s">
        <v>2045</v>
      </c>
      <c r="B575" s="328" t="s">
        <v>4120</v>
      </c>
      <c r="C575" s="328" t="s">
        <v>4056</v>
      </c>
      <c r="D575" s="329">
        <v>9.0000000000000006E-5</v>
      </c>
      <c r="F575" s="327" t="str">
        <f>"Declarable at "&amp;D575*100&amp;"% - CAS No. "&amp;Table237[[#This Row],[CAS]]&amp;", "&amp;Table237[[#This Row],[Descriptions]]</f>
        <v>Declarable at 0.009% - CAS No. 12017-86-6, Dilead chromate dihydroxide</v>
      </c>
    </row>
    <row r="576" spans="1:6" ht="28.5">
      <c r="A576" s="327" t="s">
        <v>2641</v>
      </c>
      <c r="B576" s="328" t="s">
        <v>4121</v>
      </c>
      <c r="C576" s="328" t="s">
        <v>4056</v>
      </c>
      <c r="D576" s="329">
        <v>9.0000000000000006E-5</v>
      </c>
      <c r="F576" s="327" t="str">
        <f>"Declarable at "&amp;D576*100&amp;"% - CAS No. "&amp;Table237[[#This Row],[CAS]]&amp;", "&amp;Table237[[#This Row],[Descriptions]]</f>
        <v>Declarable at 0.009% - CAS No. 37240-96-3, Dilead dirhodium heptaoxide</v>
      </c>
    </row>
    <row r="577" spans="1:6" ht="28.5">
      <c r="A577" s="327" t="s">
        <v>2409</v>
      </c>
      <c r="B577" s="328" t="s">
        <v>4122</v>
      </c>
      <c r="C577" s="328" t="s">
        <v>4056</v>
      </c>
      <c r="D577" s="329">
        <v>9.0000000000000006E-5</v>
      </c>
      <c r="F577" s="327" t="str">
        <f>"Declarable at "&amp;D577*100&amp;"% - CAS No. "&amp;Table237[[#This Row],[CAS]]&amp;", "&amp;Table237[[#This Row],[Descriptions]]</f>
        <v>Declarable at 0.009% - CAS No. 2117-69-3, Diphenyllead dichloride</v>
      </c>
    </row>
    <row r="578" spans="1:6" ht="28.5">
      <c r="A578" s="327" t="s">
        <v>2437</v>
      </c>
      <c r="B578" s="328" t="s">
        <v>4123</v>
      </c>
      <c r="C578" s="328" t="s">
        <v>4056</v>
      </c>
      <c r="D578" s="329">
        <v>9.0000000000000006E-5</v>
      </c>
      <c r="F578" s="327" t="str">
        <f>"Declarable at "&amp;D578*100&amp;"% - CAS No. "&amp;Table237[[#This Row],[CAS]]&amp;", "&amp;Table237[[#This Row],[Descriptions]]</f>
        <v>Declarable at 0.009% - CAS No. 2388-00-3, Diplumbane, hexaethyl-</v>
      </c>
    </row>
    <row r="579" spans="1:6" ht="28.5">
      <c r="A579" s="327" t="s">
        <v>2547</v>
      </c>
      <c r="B579" s="328" t="s">
        <v>4124</v>
      </c>
      <c r="C579" s="328" t="s">
        <v>4056</v>
      </c>
      <c r="D579" s="329">
        <v>9.0000000000000006E-5</v>
      </c>
      <c r="F579" s="327" t="str">
        <f>"Declarable at "&amp;D579*100&amp;"% - CAS No. "&amp;Table237[[#This Row],[CAS]]&amp;", "&amp;Table237[[#This Row],[Descriptions]]</f>
        <v>Declarable at 0.009% - CAS No. 3124-01-4, Diplumbane, hexaphenyl-</v>
      </c>
    </row>
    <row r="580" spans="1:6" ht="28.5">
      <c r="A580" s="327" t="s">
        <v>2559</v>
      </c>
      <c r="B580" s="328" t="s">
        <v>4125</v>
      </c>
      <c r="C580" s="328" t="s">
        <v>4056</v>
      </c>
      <c r="D580" s="329">
        <v>9.0000000000000006E-5</v>
      </c>
      <c r="F580" s="327" t="str">
        <f>"Declarable at "&amp;D580*100&amp;"% - CAS No. "&amp;Table237[[#This Row],[CAS]]&amp;", "&amp;Table237[[#This Row],[Descriptions]]</f>
        <v>Declarable at 0.009% - CAS No. 3249-61-4, Docosanoic acid, lead salt</v>
      </c>
    </row>
    <row r="581" spans="1:6" ht="28.5">
      <c r="A581" s="327" t="s">
        <v>3261</v>
      </c>
      <c r="B581" s="328" t="s">
        <v>4126</v>
      </c>
      <c r="C581" s="328" t="s">
        <v>4056</v>
      </c>
      <c r="D581" s="329">
        <v>9.0000000000000006E-5</v>
      </c>
      <c r="F581" s="327" t="str">
        <f>"Declarable at "&amp;D581*100&amp;"% - CAS No. "&amp;Table237[[#This Row],[CAS]]&amp;", "&amp;Table237[[#This Row],[Descriptions]]</f>
        <v>Declarable at 0.009% - CAS No. 90342-56-6, Dodecanoic acid, lead salt, basic</v>
      </c>
    </row>
    <row r="582" spans="1:6" ht="28.5">
      <c r="A582" s="327" t="s">
        <v>2302</v>
      </c>
      <c r="B582" s="328" t="s">
        <v>4127</v>
      </c>
      <c r="C582" s="328" t="s">
        <v>4056</v>
      </c>
      <c r="D582" s="329">
        <v>9.0000000000000006E-5</v>
      </c>
      <c r="F582" s="327" t="str">
        <f>"Declarable at "&amp;D582*100&amp;"% - CAS No. "&amp;Table237[[#This Row],[CAS]]&amp;", "&amp;Table237[[#This Row],[Descriptions]]</f>
        <v>Declarable at 0.009% - CAS No. 15773-55-4, Dodecanoic acid, lead(2+) salt</v>
      </c>
    </row>
    <row r="583" spans="1:6" ht="28.5">
      <c r="A583" s="327" t="s">
        <v>2971</v>
      </c>
      <c r="B583" s="328" t="s">
        <v>4128</v>
      </c>
      <c r="C583" s="328" t="s">
        <v>4056</v>
      </c>
      <c r="D583" s="329">
        <v>9.0000000000000006E-5</v>
      </c>
      <c r="F583" s="327" t="str">
        <f>"Declarable at "&amp;D583*100&amp;"% - CAS No. "&amp;Table237[[#This Row],[CAS]]&amp;", "&amp;Table237[[#This Row],[Descriptions]]</f>
        <v>Declarable at 0.009% - CAS No. 68131-60-2, Fatty acids, C12-18, lead salts</v>
      </c>
    </row>
    <row r="584" spans="1:6" ht="28.5">
      <c r="A584" s="327" t="s">
        <v>3325</v>
      </c>
      <c r="B584" s="328" t="s">
        <v>4129</v>
      </c>
      <c r="C584" s="328" t="s">
        <v>4056</v>
      </c>
      <c r="D584" s="329">
        <v>9.0000000000000006E-5</v>
      </c>
      <c r="F584" s="327" t="str">
        <f>"Declarable at "&amp;D584*100&amp;"% - CAS No. "&amp;Table237[[#This Row],[CAS]]&amp;", "&amp;Table237[[#This Row],[Descriptions]]</f>
        <v>Declarable at 0.009% - CAS No. 93165-26-5, Fatty acids, C14-26, lead salts</v>
      </c>
    </row>
    <row r="585" spans="1:6" ht="28.5">
      <c r="A585" s="327" t="s">
        <v>3309</v>
      </c>
      <c r="B585" s="328" t="s">
        <v>4130</v>
      </c>
      <c r="C585" s="328" t="s">
        <v>4056</v>
      </c>
      <c r="D585" s="329">
        <v>9.0000000000000006E-5</v>
      </c>
      <c r="F585" s="327" t="str">
        <f>"Declarable at "&amp;D585*100&amp;"% - CAS No. "&amp;Table237[[#This Row],[CAS]]&amp;", "&amp;Table237[[#This Row],[Descriptions]]</f>
        <v>Declarable at 0.009% - CAS No. 91031-62-8, Fatty acids, C16-18, lead salts</v>
      </c>
    </row>
    <row r="586" spans="1:6" ht="28.5">
      <c r="A586" s="327" t="s">
        <v>3217</v>
      </c>
      <c r="B586" s="328" t="s">
        <v>4131</v>
      </c>
      <c r="C586" s="328" t="s">
        <v>4056</v>
      </c>
      <c r="D586" s="329">
        <v>9.0000000000000006E-5</v>
      </c>
      <c r="F586" s="327" t="str">
        <f>"Declarable at "&amp;D586*100&amp;"% - CAS No. "&amp;Table237[[#This Row],[CAS]]&amp;", "&amp;Table237[[#This Row],[Descriptions]]</f>
        <v>Declarable at 0.009% - CAS No. 84776-54-5, Fatty acids, C18-24, lead salts</v>
      </c>
    </row>
    <row r="587" spans="1:6" ht="28.5">
      <c r="A587" s="327" t="s">
        <v>2091</v>
      </c>
      <c r="B587" s="328" t="s">
        <v>4132</v>
      </c>
      <c r="C587" s="328" t="s">
        <v>4056</v>
      </c>
      <c r="D587" s="329">
        <v>9.0000000000000006E-5</v>
      </c>
      <c r="F587" s="327" t="str">
        <f>"Declarable at "&amp;D587*100&amp;"% - CAS No. "&amp;Table237[[#This Row],[CAS]]&amp;", "&amp;Table237[[#This Row],[Descriptions]]</f>
        <v>Declarable at 0.009% - CAS No. 125328-49-6, Fatty acids, C4- 20-branched, lead salts</v>
      </c>
    </row>
    <row r="588" spans="1:6" ht="28.5">
      <c r="A588" s="327" t="s">
        <v>3306</v>
      </c>
      <c r="B588" s="328" t="s">
        <v>4133</v>
      </c>
      <c r="C588" s="328" t="s">
        <v>4056</v>
      </c>
      <c r="D588" s="329">
        <v>9.0000000000000006E-5</v>
      </c>
      <c r="F588" s="327" t="str">
        <f>"Declarable at "&amp;D588*100&amp;"% - CAS No. "&amp;Table237[[#This Row],[CAS]]&amp;", "&amp;Table237[[#This Row],[Descriptions]]</f>
        <v>Declarable at 0.009% - CAS No. 91002-20-9, Fatty acids, C6- 19-branched, lead salts</v>
      </c>
    </row>
    <row r="589" spans="1:6" ht="28.5">
      <c r="A589" s="327" t="s">
        <v>3308</v>
      </c>
      <c r="B589" s="328" t="s">
        <v>4134</v>
      </c>
      <c r="C589" s="328" t="s">
        <v>4056</v>
      </c>
      <c r="D589" s="329">
        <v>9.0000000000000006E-5</v>
      </c>
      <c r="F589" s="327" t="str">
        <f>"Declarable at "&amp;D589*100&amp;"% - CAS No. "&amp;Table237[[#This Row],[CAS]]&amp;", "&amp;Table237[[#This Row],[Descriptions]]</f>
        <v>Declarable at 0.009% - CAS No. 91031-61-7, Fatty acids, C8-10, lead salts</v>
      </c>
    </row>
    <row r="590" spans="1:6" ht="28.5">
      <c r="A590" s="327" t="s">
        <v>3225</v>
      </c>
      <c r="B590" s="328" t="s">
        <v>4135</v>
      </c>
      <c r="C590" s="328" t="s">
        <v>4056</v>
      </c>
      <c r="D590" s="329">
        <v>9.0000000000000006E-5</v>
      </c>
      <c r="F590" s="327" t="str">
        <f>"Declarable at "&amp;D590*100&amp;"% - CAS No. "&amp;Table237[[#This Row],[CAS]]&amp;", "&amp;Table237[[#This Row],[Descriptions]]</f>
        <v>Declarable at 0.009% - CAS No. 85049-42-9, Fatty acids, C8-10-branched, lead salts</v>
      </c>
    </row>
    <row r="591" spans="1:6" ht="28.5">
      <c r="A591" s="327" t="s">
        <v>2984</v>
      </c>
      <c r="B591" s="328" t="s">
        <v>4136</v>
      </c>
      <c r="C591" s="328" t="s">
        <v>4056</v>
      </c>
      <c r="D591" s="329">
        <v>9.0000000000000006E-5</v>
      </c>
      <c r="F591" s="327" t="str">
        <f>"Declarable at "&amp;D591*100&amp;"% - CAS No. "&amp;Table237[[#This Row],[CAS]]&amp;", "&amp;Table237[[#This Row],[Descriptions]]</f>
        <v>Declarable at 0.009% - CAS No. 68409-79-0, Fatty acids, C8-10-branched, lead salts, basic</v>
      </c>
    </row>
    <row r="592" spans="1:6" ht="28.5">
      <c r="A592" s="327" t="s">
        <v>3216</v>
      </c>
      <c r="B592" s="328" t="s">
        <v>4137</v>
      </c>
      <c r="C592" s="328" t="s">
        <v>4056</v>
      </c>
      <c r="D592" s="329">
        <v>9.0000000000000006E-5</v>
      </c>
      <c r="F592" s="327" t="str">
        <f>"Declarable at "&amp;D592*100&amp;"% - CAS No. "&amp;Table237[[#This Row],[CAS]]&amp;", "&amp;Table237[[#This Row],[Descriptions]]</f>
        <v>Declarable at 0.009% - CAS No. 84776-53-4, Fatty acids, C8-12, lead salts</v>
      </c>
    </row>
    <row r="593" spans="1:6" ht="28.5">
      <c r="A593" s="327" t="s">
        <v>3215</v>
      </c>
      <c r="B593" s="328" t="s">
        <v>4138</v>
      </c>
      <c r="C593" s="328" t="s">
        <v>4056</v>
      </c>
      <c r="D593" s="329">
        <v>9.0000000000000006E-5</v>
      </c>
      <c r="F593" s="327" t="str">
        <f>"Declarable at "&amp;D593*100&amp;"% - CAS No. "&amp;Table237[[#This Row],[CAS]]&amp;", "&amp;Table237[[#This Row],[Descriptions]]</f>
        <v>Declarable at 0.009% - CAS No. 84776-36-3, Fatty acids, C8-18 and C18-unsaturated, lead salts</v>
      </c>
    </row>
    <row r="594" spans="1:6" ht="28.5">
      <c r="A594" s="327" t="s">
        <v>3307</v>
      </c>
      <c r="B594" s="328" t="s">
        <v>4139</v>
      </c>
      <c r="C594" s="328" t="s">
        <v>4056</v>
      </c>
      <c r="D594" s="329">
        <v>9.0000000000000006E-5</v>
      </c>
      <c r="F594" s="327" t="str">
        <f>"Declarable at "&amp;D594*100&amp;"% - CAS No. "&amp;Table237[[#This Row],[CAS]]&amp;", "&amp;Table237[[#This Row],[Descriptions]]</f>
        <v>Declarable at 0.009% - CAS No. 91031-60-6, Fatty acids, C8-9, lead salts</v>
      </c>
    </row>
    <row r="595" spans="1:6" ht="28.5">
      <c r="A595" s="327" t="s">
        <v>3188</v>
      </c>
      <c r="B595" s="328" t="s">
        <v>4140</v>
      </c>
      <c r="C595" s="328" t="s">
        <v>4056</v>
      </c>
      <c r="D595" s="329">
        <v>9.0000000000000006E-5</v>
      </c>
      <c r="F595" s="327" t="str">
        <f>"Declarable at "&amp;D595*100&amp;"% - CAS No. "&amp;Table237[[#This Row],[CAS]]&amp;", "&amp;Table237[[#This Row],[Descriptions]]</f>
        <v>Declarable at 0.009% - CAS No. 81412-57-9, Fatty acids, C9-11-branched, lead salts</v>
      </c>
    </row>
    <row r="596" spans="1:6" ht="28.5">
      <c r="A596" s="327" t="s">
        <v>3318</v>
      </c>
      <c r="B596" s="328" t="s">
        <v>4141</v>
      </c>
      <c r="C596" s="328" t="s">
        <v>4056</v>
      </c>
      <c r="D596" s="329">
        <v>9.0000000000000006E-5</v>
      </c>
      <c r="F596" s="327" t="str">
        <f>"Declarable at "&amp;D596*100&amp;"% - CAS No. "&amp;Table237[[#This Row],[CAS]]&amp;", "&amp;Table237[[#This Row],[Descriptions]]</f>
        <v>Declarable at 0.009% - CAS No. 91697-36-8, Fatty acids, castor-oil, hydrogenated, lead salts</v>
      </c>
    </row>
    <row r="597" spans="1:6" ht="28.5">
      <c r="A597" s="327" t="s">
        <v>3320</v>
      </c>
      <c r="B597" s="328" t="s">
        <v>4142</v>
      </c>
      <c r="C597" s="328" t="s">
        <v>4056</v>
      </c>
      <c r="D597" s="329">
        <v>9.0000000000000006E-5</v>
      </c>
      <c r="F597" s="327" t="str">
        <f>"Declarable at "&amp;D597*100&amp;"% - CAS No. "&amp;Table237[[#This Row],[CAS]]&amp;", "&amp;Table237[[#This Row],[Descriptions]]</f>
        <v>Declarable at 0.009% - CAS No. 92044-89-8, Fatty acids, coco, lead salts</v>
      </c>
    </row>
    <row r="598" spans="1:6" ht="28.5">
      <c r="A598" s="327" t="s">
        <v>2892</v>
      </c>
      <c r="B598" s="328" t="s">
        <v>4143</v>
      </c>
      <c r="C598" s="328" t="s">
        <v>4056</v>
      </c>
      <c r="D598" s="329">
        <v>9.0000000000000006E-5</v>
      </c>
      <c r="F598" s="327" t="str">
        <f>"Declarable at "&amp;D598*100&amp;"% - CAS No. "&amp;Table237[[#This Row],[CAS]]&amp;", "&amp;Table237[[#This Row],[Descriptions]]</f>
        <v>Declarable at 0.009% - CAS No. 61788-53-2, Fatty acids, tall-oil, lead manganese salts</v>
      </c>
    </row>
    <row r="599" spans="1:6" ht="28.5">
      <c r="A599" s="327" t="s">
        <v>2893</v>
      </c>
      <c r="B599" s="328" t="s">
        <v>4144</v>
      </c>
      <c r="C599" s="328" t="s">
        <v>4056</v>
      </c>
      <c r="D599" s="329">
        <v>9.0000000000000006E-5</v>
      </c>
      <c r="F599" s="327" t="str">
        <f>"Declarable at "&amp;D599*100&amp;"% - CAS No. "&amp;Table237[[#This Row],[CAS]]&amp;", "&amp;Table237[[#This Row],[Descriptions]]</f>
        <v>Declarable at 0.009% - CAS No. 61788-54-3, Fatty acids, tall-oil, lead salts</v>
      </c>
    </row>
    <row r="600" spans="1:6" ht="28.5">
      <c r="A600" s="327" t="s">
        <v>3365</v>
      </c>
      <c r="B600" s="328" t="s">
        <v>4145</v>
      </c>
      <c r="C600" s="328" t="s">
        <v>4056</v>
      </c>
      <c r="D600" s="329">
        <v>9.0000000000000006E-5</v>
      </c>
      <c r="F600" s="327" t="str">
        <f>"Declarable at "&amp;D600*100&amp;"% - CAS No. "&amp;Table237[[#This Row],[CAS]]&amp;", "&amp;Table237[[#This Row],[Descriptions]]</f>
        <v>Declarable at 0.009% - CAS No. 94349-78-7, Fatty acids, tallow, reaction products with lead oxide</v>
      </c>
    </row>
    <row r="601" spans="1:6" ht="28.5">
      <c r="A601" s="327" t="s">
        <v>3034</v>
      </c>
      <c r="B601" s="328" t="s">
        <v>4146</v>
      </c>
      <c r="C601" s="328" t="s">
        <v>4056</v>
      </c>
      <c r="D601" s="329">
        <v>9.0000000000000006E-5</v>
      </c>
      <c r="F601" s="327" t="str">
        <f>"Declarable at "&amp;D601*100&amp;"% - CAS No. "&amp;Table237[[#This Row],[CAS]]&amp;", "&amp;Table237[[#This Row],[Descriptions]]</f>
        <v>Declarable at 0.009% - CAS No. 70514-05-5, Flue dust, lead blast furnace</v>
      </c>
    </row>
    <row r="602" spans="1:6" ht="28.5">
      <c r="A602" s="327" t="s">
        <v>3036</v>
      </c>
      <c r="B602" s="328" t="s">
        <v>4147</v>
      </c>
      <c r="C602" s="328" t="s">
        <v>4056</v>
      </c>
      <c r="D602" s="329">
        <v>9.0000000000000006E-5</v>
      </c>
      <c r="F602" s="327" t="str">
        <f>"Declarable at "&amp;D602*100&amp;"% - CAS No. "&amp;Table237[[#This Row],[CAS]]&amp;", "&amp;Table237[[#This Row],[Descriptions]]</f>
        <v>Declarable at 0.009% - CAS No. 7056-83-9, Formic acid, lead salt</v>
      </c>
    </row>
    <row r="603" spans="1:6" ht="28.5">
      <c r="A603" s="327" t="s">
        <v>3008</v>
      </c>
      <c r="B603" s="328" t="s">
        <v>4148</v>
      </c>
      <c r="C603" s="328" t="s">
        <v>4056</v>
      </c>
      <c r="D603" s="329">
        <v>9.0000000000000006E-5</v>
      </c>
      <c r="F603" s="327" t="str">
        <f>"Declarable at "&amp;D603*100&amp;"% - CAS No. "&amp;Table237[[#This Row],[CAS]]&amp;", "&amp;Table237[[#This Row],[Descriptions]]</f>
        <v>Declarable at 0.009% - CAS No. 68989-89-9, Gilsonite, polymer with linseed oil, lead salt</v>
      </c>
    </row>
    <row r="604" spans="1:6" ht="28.5">
      <c r="A604" s="327" t="s">
        <v>2427</v>
      </c>
      <c r="B604" s="328" t="s">
        <v>4149</v>
      </c>
      <c r="C604" s="328" t="s">
        <v>4056</v>
      </c>
      <c r="D604" s="329">
        <v>9.0000000000000006E-5</v>
      </c>
      <c r="F604" s="327" t="str">
        <f>"Declarable at "&amp;D604*100&amp;"% - CAS No. "&amp;Table237[[#This Row],[CAS]]&amp;", "&amp;Table237[[#This Row],[Descriptions]]</f>
        <v>Declarable at 0.009% - CAS No. 22904-40-1, Glycine, N,N'-1,2-ethanediylbis[N-(carboxymethyl)-, lead(2+) sodiumsalt (1:1:2)</v>
      </c>
    </row>
    <row r="605" spans="1:6" ht="28.5">
      <c r="A605" s="327" t="s">
        <v>2047</v>
      </c>
      <c r="B605" s="328" t="s">
        <v>4150</v>
      </c>
      <c r="C605" s="328" t="s">
        <v>4056</v>
      </c>
      <c r="D605" s="329">
        <v>9.0000000000000006E-5</v>
      </c>
      <c r="F605" s="327" t="str">
        <f>"Declarable at "&amp;D605*100&amp;"% - CAS No. "&amp;Table237[[#This Row],[CAS]]&amp;", "&amp;Table237[[#This Row],[Descriptions]]</f>
        <v>Declarable at 0.009% - CAS No. 12029-23-1, Hafnium lead trioxide</v>
      </c>
    </row>
    <row r="606" spans="1:6" ht="28.5">
      <c r="A606" s="327" t="s">
        <v>3347</v>
      </c>
      <c r="B606" s="328" t="s">
        <v>4151</v>
      </c>
      <c r="C606" s="328" t="s">
        <v>4056</v>
      </c>
      <c r="D606" s="329">
        <v>9.0000000000000006E-5</v>
      </c>
      <c r="F606" s="327" t="str">
        <f>"Declarable at "&amp;D606*100&amp;"% - CAS No. "&amp;Table237[[#This Row],[CAS]]&amp;", "&amp;Table237[[#This Row],[Descriptions]]</f>
        <v>Declarable at 0.009% - CAS No. 94006-20-9, Hexacosanoic acid, lead salt</v>
      </c>
    </row>
    <row r="607" spans="1:6" ht="28.5">
      <c r="A607" s="327" t="s">
        <v>3263</v>
      </c>
      <c r="B607" s="328" t="s">
        <v>4152</v>
      </c>
      <c r="C607" s="328" t="s">
        <v>4056</v>
      </c>
      <c r="D607" s="329">
        <v>9.0000000000000006E-5</v>
      </c>
      <c r="F607" s="327" t="str">
        <f>"Declarable at "&amp;D607*100&amp;"% - CAS No. "&amp;Table237[[#This Row],[CAS]]&amp;", "&amp;Table237[[#This Row],[Descriptions]]</f>
        <v>Declarable at 0.009% - CAS No. 90388-09-3, Hexadecanoic acid, lead salt, basic</v>
      </c>
    </row>
    <row r="608" spans="1:6" ht="28.5">
      <c r="A608" s="327" t="s">
        <v>3264</v>
      </c>
      <c r="B608" s="328" t="s">
        <v>4153</v>
      </c>
      <c r="C608" s="328" t="s">
        <v>4056</v>
      </c>
      <c r="D608" s="329">
        <v>9.0000000000000006E-5</v>
      </c>
      <c r="F608" s="327" t="str">
        <f>"Declarable at "&amp;D608*100&amp;"% - CAS No. "&amp;Table237[[#This Row],[CAS]]&amp;", "&amp;Table237[[#This Row],[Descriptions]]</f>
        <v>Declarable at 0.009% - CAS No. 90388-10-6, Hexadecanoic acid, lead(2+) salt, basic</v>
      </c>
    </row>
    <row r="609" spans="1:6" ht="28.5">
      <c r="A609" s="327" t="s">
        <v>2530</v>
      </c>
      <c r="B609" s="328" t="s">
        <v>4154</v>
      </c>
      <c r="C609" s="328" t="s">
        <v>4056</v>
      </c>
      <c r="D609" s="329">
        <v>9.0000000000000006E-5</v>
      </c>
      <c r="F609" s="327" t="str">
        <f>"Declarable at "&amp;D609*100&amp;"% - CAS No. "&amp;Table237[[#This Row],[CAS]]&amp;", "&amp;Table237[[#This Row],[Descriptions]]</f>
        <v>Declarable at 0.009% - CAS No. 301-08-6, Hexanoic acid, 2-ethyl-, lead(2+) salt</v>
      </c>
    </row>
    <row r="610" spans="1:6" ht="28.5">
      <c r="A610" s="327" t="s">
        <v>2434</v>
      </c>
      <c r="B610" s="328" t="s">
        <v>4155</v>
      </c>
      <c r="C610" s="328" t="s">
        <v>4056</v>
      </c>
      <c r="D610" s="329">
        <v>9.0000000000000006E-5</v>
      </c>
      <c r="F610" s="327" t="str">
        <f>"Declarable at "&amp;D610*100&amp;"% - CAS No. "&amp;Table237[[#This Row],[CAS]]&amp;", "&amp;Table237[[#This Row],[Descriptions]]</f>
        <v>Declarable at 0.009% - CAS No. 23621-79-6, Hexanoic acid, 3,5,5-trimethyl-, lead salt</v>
      </c>
    </row>
    <row r="611" spans="1:6" ht="28.5">
      <c r="A611" s="327" t="s">
        <v>3054</v>
      </c>
      <c r="B611" s="328" t="s">
        <v>4156</v>
      </c>
      <c r="C611" s="328" t="s">
        <v>4056</v>
      </c>
      <c r="D611" s="329">
        <v>9.0000000000000006E-5</v>
      </c>
      <c r="F611" s="327" t="str">
        <f>"Declarable at "&amp;D611*100&amp;"% - CAS No. "&amp;Table237[[#This Row],[CAS]]&amp;", "&amp;Table237[[#This Row],[Descriptions]]</f>
        <v>Declarable at 0.009% - CAS No. 71753-04-3, Hydroxy(neodecanoato-O)lead</v>
      </c>
    </row>
    <row r="612" spans="1:6" ht="28.5">
      <c r="A612" s="327" t="s">
        <v>2046</v>
      </c>
      <c r="B612" s="328" t="s">
        <v>4157</v>
      </c>
      <c r="C612" s="328" t="s">
        <v>4056</v>
      </c>
      <c r="D612" s="329">
        <v>9.0000000000000006E-5</v>
      </c>
      <c r="F612" s="327" t="str">
        <f>"Declarable at "&amp;D612*100&amp;"% - CAS No. "&amp;Table237[[#This Row],[CAS]]&amp;", "&amp;Table237[[#This Row],[Descriptions]]</f>
        <v>Declarable at 0.009% - CAS No. 12023-90-4, Iron lead oxide (Fe12PbO19)</v>
      </c>
    </row>
    <row r="613" spans="1:6" ht="28.5">
      <c r="A613" s="327" t="s">
        <v>3266</v>
      </c>
      <c r="B613" s="328" t="s">
        <v>4158</v>
      </c>
      <c r="C613" s="328" t="s">
        <v>4056</v>
      </c>
      <c r="D613" s="329">
        <v>9.0000000000000006E-5</v>
      </c>
      <c r="F613" s="327" t="str">
        <f>"Declarable at "&amp;D613*100&amp;"% - CAS No. "&amp;Table237[[#This Row],[CAS]]&amp;", "&amp;Table237[[#This Row],[Descriptions]]</f>
        <v>Declarable at 0.009% - CAS No. 90431-14-4, Isodecanoic acid, lead salt, basic</v>
      </c>
    </row>
    <row r="614" spans="1:6" ht="28.5">
      <c r="A614" s="327" t="s">
        <v>3314</v>
      </c>
      <c r="B614" s="328" t="s">
        <v>4159</v>
      </c>
      <c r="C614" s="328" t="s">
        <v>4056</v>
      </c>
      <c r="D614" s="329">
        <v>9.0000000000000006E-5</v>
      </c>
      <c r="F614" s="327" t="str">
        <f>"Declarable at "&amp;D614*100&amp;"% - CAS No. "&amp;Table237[[#This Row],[CAS]]&amp;", "&amp;Table237[[#This Row],[Descriptions]]</f>
        <v>Declarable at 0.009% - CAS No. 91671-82-8, Isodecanoic acid, lead(2+) salt, basic</v>
      </c>
    </row>
    <row r="615" spans="1:6" ht="28.5">
      <c r="A615" s="327" t="s">
        <v>2489</v>
      </c>
      <c r="B615" s="328" t="s">
        <v>4160</v>
      </c>
      <c r="C615" s="328" t="s">
        <v>4056</v>
      </c>
      <c r="D615" s="329">
        <v>9.0000000000000006E-5</v>
      </c>
      <c r="F615" s="327" t="str">
        <f>"Declarable at "&amp;D615*100&amp;"% - CAS No. "&amp;Table237[[#This Row],[CAS]]&amp;", "&amp;Table237[[#This Row],[Descriptions]]</f>
        <v>Declarable at 0.009% - CAS No. 27253-41-4, Isononanoic acid, lead salt</v>
      </c>
    </row>
    <row r="616" spans="1:6" ht="28.5">
      <c r="A616" s="327" t="s">
        <v>3267</v>
      </c>
      <c r="B616" s="328" t="s">
        <v>4161</v>
      </c>
      <c r="C616" s="328" t="s">
        <v>4056</v>
      </c>
      <c r="D616" s="329">
        <v>9.0000000000000006E-5</v>
      </c>
      <c r="F616" s="327" t="str">
        <f>"Declarable at "&amp;D616*100&amp;"% - CAS No. "&amp;Table237[[#This Row],[CAS]]&amp;", "&amp;Table237[[#This Row],[Descriptions]]</f>
        <v>Declarable at 0.009% - CAS No. 90431-21-3, Isononanoic acid, lead salt, basic</v>
      </c>
    </row>
    <row r="617" spans="1:6" ht="28.5">
      <c r="A617" s="327" t="s">
        <v>2930</v>
      </c>
      <c r="B617" s="328" t="s">
        <v>4162</v>
      </c>
      <c r="C617" s="328" t="s">
        <v>4056</v>
      </c>
      <c r="D617" s="329">
        <v>9.0000000000000006E-5</v>
      </c>
      <c r="F617" s="327" t="str">
        <f>"Declarable at "&amp;D617*100&amp;"% - CAS No. "&amp;Table237[[#This Row],[CAS]]&amp;", "&amp;Table237[[#This Row],[Descriptions]]</f>
        <v>Declarable at 0.009% - CAS No. 64504-12-7, Isooctanoic acid, lead salt</v>
      </c>
    </row>
    <row r="618" spans="1:6" ht="28.5">
      <c r="A618" s="327" t="s">
        <v>3268</v>
      </c>
      <c r="B618" s="328" t="s">
        <v>4163</v>
      </c>
      <c r="C618" s="328" t="s">
        <v>4056</v>
      </c>
      <c r="D618" s="329">
        <v>9.0000000000000006E-5</v>
      </c>
      <c r="F618" s="327" t="str">
        <f>"Declarable at "&amp;D618*100&amp;"% - CAS No. "&amp;Table237[[#This Row],[CAS]]&amp;", "&amp;Table237[[#This Row],[Descriptions]]</f>
        <v>Declarable at 0.009% - CAS No. 90431-26-8, Isooctanoic acid, lead salt, basic</v>
      </c>
    </row>
    <row r="619" spans="1:6" ht="28.5">
      <c r="A619" s="327" t="s">
        <v>3315</v>
      </c>
      <c r="B619" s="328" t="s">
        <v>4164</v>
      </c>
      <c r="C619" s="328" t="s">
        <v>4056</v>
      </c>
      <c r="D619" s="329">
        <v>9.0000000000000006E-5</v>
      </c>
      <c r="F619" s="327" t="str">
        <f>"Declarable at "&amp;D619*100&amp;"% - CAS No. "&amp;Table237[[#This Row],[CAS]]&amp;", "&amp;Table237[[#This Row],[Descriptions]]</f>
        <v>Declarable at 0.009% - CAS No. 91671-83-9, Isooctanoic acid, lead(2+) salt, basic</v>
      </c>
    </row>
    <row r="620" spans="1:6" ht="28.5">
      <c r="A620" s="327" t="s">
        <v>3316</v>
      </c>
      <c r="B620" s="328" t="s">
        <v>4165</v>
      </c>
      <c r="C620" s="328" t="s">
        <v>4056</v>
      </c>
      <c r="D620" s="329">
        <v>9.0000000000000006E-5</v>
      </c>
      <c r="F620" s="327" t="str">
        <f>"Declarable at "&amp;D620*100&amp;"% - CAS No. "&amp;Table237[[#This Row],[CAS]]&amp;", "&amp;Table237[[#This Row],[Descriptions]]</f>
        <v>Declarable at 0.009% - CAS No. 91671-84-0, Isoundecanoic acid, lead(2+) salt, basic</v>
      </c>
    </row>
    <row r="621" spans="1:6" ht="28.5">
      <c r="A621" s="327" t="s">
        <v>2284</v>
      </c>
      <c r="B621" s="328" t="s">
        <v>4166</v>
      </c>
      <c r="C621" s="328" t="s">
        <v>4056</v>
      </c>
      <c r="D621" s="329">
        <v>9.0000000000000006E-5</v>
      </c>
      <c r="F621" s="327" t="str">
        <f>"Declarable at "&amp;D621*100&amp;"% - CAS No. "&amp;Table237[[#This Row],[CAS]]&amp;", "&amp;Table237[[#This Row],[Descriptions]]</f>
        <v>Declarable at 0.009% - CAS No. 15306-30-6, Lauric acid, lead salt</v>
      </c>
    </row>
    <row r="622" spans="1:6" ht="28.5">
      <c r="A622" s="327" t="s">
        <v>3020</v>
      </c>
      <c r="B622" s="328" t="s">
        <v>4167</v>
      </c>
      <c r="C622" s="328" t="s">
        <v>4056</v>
      </c>
      <c r="D622" s="329">
        <v>9.0000000000000006E-5</v>
      </c>
      <c r="F622" s="327" t="str">
        <f>"Declarable at "&amp;D622*100&amp;"% - CAS No. "&amp;Table237[[#This Row],[CAS]]&amp;", "&amp;Table237[[#This Row],[Descriptions]]</f>
        <v>Declarable at 0.009% - CAS No. 69029-71-6, Leach residues, lead slag</v>
      </c>
    </row>
    <row r="623" spans="1:6" ht="28.5">
      <c r="A623" s="327" t="s">
        <v>3079</v>
      </c>
      <c r="B623" s="328" t="s">
        <v>1916</v>
      </c>
      <c r="C623" s="328" t="s">
        <v>4056</v>
      </c>
      <c r="D623" s="329">
        <v>9.0000000000000006E-5</v>
      </c>
      <c r="F623" s="327" t="str">
        <f>"Declarable at "&amp;D623*100&amp;"% - CAS No. "&amp;Table237[[#This Row],[CAS]]&amp;", "&amp;Table237[[#This Row],[Descriptions]]</f>
        <v>Declarable at 0.009% - CAS No. 7439-92-1, Lead</v>
      </c>
    </row>
    <row r="624" spans="1:6" ht="28.5">
      <c r="A624" s="327" t="s">
        <v>2883</v>
      </c>
      <c r="B624" s="328" t="s">
        <v>4168</v>
      </c>
      <c r="C624" s="328" t="s">
        <v>4056</v>
      </c>
      <c r="D624" s="329">
        <v>9.0000000000000006E-5</v>
      </c>
      <c r="F624" s="327" t="str">
        <f>"Declarable at "&amp;D624*100&amp;"% - CAS No. "&amp;Table237[[#This Row],[CAS]]&amp;", "&amp;Table237[[#This Row],[Descriptions]]</f>
        <v>Declarable at 0.009% - CAS No. 6080-56-4, Lead (II) acetate, trihydrate</v>
      </c>
    </row>
    <row r="625" spans="1:6" ht="28.5">
      <c r="A625" s="327" t="s">
        <v>2596</v>
      </c>
      <c r="B625" s="328" t="s">
        <v>4169</v>
      </c>
      <c r="C625" s="328" t="s">
        <v>4056</v>
      </c>
      <c r="D625" s="329">
        <v>9.0000000000000006E-5</v>
      </c>
      <c r="F625" s="327" t="str">
        <f>"Declarable at "&amp;D625*100&amp;"% - CAS No. "&amp;Table237[[#This Row],[CAS]]&amp;", "&amp;Table237[[#This Row],[Descriptions]]</f>
        <v>Declarable at 0.009% - CAS No. 35029-96-0, Lead (II) methylthiolate</v>
      </c>
    </row>
    <row r="626" spans="1:6" ht="28.5">
      <c r="A626" s="327" t="s">
        <v>2806</v>
      </c>
      <c r="B626" s="328" t="s">
        <v>4170</v>
      </c>
      <c r="C626" s="328" t="s">
        <v>4056</v>
      </c>
      <c r="D626" s="329">
        <v>9.0000000000000006E-5</v>
      </c>
      <c r="F626" s="327" t="str">
        <f>"Declarable at "&amp;D626*100&amp;"% - CAS No. "&amp;Table237[[#This Row],[CAS]]&amp;", "&amp;Table237[[#This Row],[Descriptions]]</f>
        <v>Declarable at 0.009% - CAS No. 546-67-8, Lead (IV) acetate</v>
      </c>
    </row>
    <row r="627" spans="1:6" ht="28.5">
      <c r="A627" s="327" t="s">
        <v>2936</v>
      </c>
      <c r="B627" s="328" t="s">
        <v>4171</v>
      </c>
      <c r="C627" s="328" t="s">
        <v>4056</v>
      </c>
      <c r="D627" s="329">
        <v>9.0000000000000006E-5</v>
      </c>
      <c r="F627" s="327" t="str">
        <f>"Declarable at "&amp;D627*100&amp;"% - CAS No. "&amp;Table237[[#This Row],[CAS]]&amp;", "&amp;Table237[[#This Row],[Descriptions]]</f>
        <v>Declarable at 0.009% - CAS No. 65127-78-8, Lead 12-hydroxyoctadecanoate</v>
      </c>
    </row>
    <row r="628" spans="1:6" ht="28.5">
      <c r="A628" s="327" t="s">
        <v>2326</v>
      </c>
      <c r="B628" s="328" t="s">
        <v>4172</v>
      </c>
      <c r="C628" s="328" t="s">
        <v>4056</v>
      </c>
      <c r="D628" s="329">
        <v>9.0000000000000006E-5</v>
      </c>
      <c r="F628" s="327" t="str">
        <f>"Declarable at "&amp;D628*100&amp;"% - CAS No. "&amp;Table237[[#This Row],[CAS]]&amp;", "&amp;Table237[[#This Row],[Descriptions]]</f>
        <v>Declarable at 0.009% - CAS No. 16646-00-7, Lead 198</v>
      </c>
    </row>
    <row r="629" spans="1:6" ht="28.5">
      <c r="A629" s="327" t="s">
        <v>2492</v>
      </c>
      <c r="B629" s="328" t="s">
        <v>4173</v>
      </c>
      <c r="C629" s="328" t="s">
        <v>4056</v>
      </c>
      <c r="D629" s="329">
        <v>9.0000000000000006E-5</v>
      </c>
      <c r="F629" s="327" t="str">
        <f>"Declarable at "&amp;D629*100&amp;"% - CAS No. "&amp;Table237[[#This Row],[CAS]]&amp;", "&amp;Table237[[#This Row],[Descriptions]]</f>
        <v>Declarable at 0.009% - CAS No. 27486-00-6, Lead 199</v>
      </c>
    </row>
    <row r="630" spans="1:6" ht="28.5">
      <c r="A630" s="327" t="s">
        <v>2405</v>
      </c>
      <c r="B630" s="328" t="s">
        <v>4174</v>
      </c>
      <c r="C630" s="328" t="s">
        <v>4056</v>
      </c>
      <c r="D630" s="329">
        <v>9.0000000000000006E-5</v>
      </c>
      <c r="F630" s="327" t="str">
        <f>"Declarable at "&amp;D630*100&amp;"% - CAS No. "&amp;Table237[[#This Row],[CAS]]&amp;", "&amp;Table237[[#This Row],[Descriptions]]</f>
        <v>Declarable at 0.009% - CAS No. 20936-32-7, Lead 2,4-dihydroxybenzoate</v>
      </c>
    </row>
    <row r="631" spans="1:6" ht="28.5">
      <c r="A631" s="327" t="s">
        <v>2325</v>
      </c>
      <c r="B631" s="328" t="s">
        <v>4175</v>
      </c>
      <c r="C631" s="328" t="s">
        <v>4056</v>
      </c>
      <c r="D631" s="329">
        <v>9.0000000000000006E-5</v>
      </c>
      <c r="F631" s="327" t="str">
        <f>"Declarable at "&amp;D631*100&amp;"% - CAS No. "&amp;Table237[[#This Row],[CAS]]&amp;", "&amp;Table237[[#This Row],[Descriptions]]</f>
        <v>Declarable at 0.009% - CAS No. 16645-99-1, Lead 200</v>
      </c>
    </row>
    <row r="632" spans="1:6" ht="28.5">
      <c r="A632" s="327" t="s">
        <v>2335</v>
      </c>
      <c r="B632" s="328" t="s">
        <v>4176</v>
      </c>
      <c r="C632" s="328" t="s">
        <v>4056</v>
      </c>
      <c r="D632" s="329">
        <v>9.0000000000000006E-5</v>
      </c>
      <c r="F632" s="327" t="str">
        <f>"Declarable at "&amp;D632*100&amp;"% - CAS No. "&amp;Table237[[#This Row],[CAS]]&amp;", "&amp;Table237[[#This Row],[Descriptions]]</f>
        <v>Declarable at 0.009% - CAS No. 17239-87-1, Lead 201</v>
      </c>
    </row>
    <row r="633" spans="1:6" ht="28.5">
      <c r="A633" s="327" t="s">
        <v>2299</v>
      </c>
      <c r="B633" s="328" t="s">
        <v>4177</v>
      </c>
      <c r="C633" s="328" t="s">
        <v>4056</v>
      </c>
      <c r="D633" s="329">
        <v>9.0000000000000006E-5</v>
      </c>
      <c r="F633" s="327" t="str">
        <f>"Declarable at "&amp;D633*100&amp;"% - CAS No. "&amp;Table237[[#This Row],[CAS]]&amp;", "&amp;Table237[[#This Row],[Descriptions]]</f>
        <v>Declarable at 0.009% - CAS No. 15752-86-0, Lead 202</v>
      </c>
    </row>
    <row r="634" spans="1:6" ht="28.5">
      <c r="A634" s="327" t="s">
        <v>2260</v>
      </c>
      <c r="B634" s="328" t="s">
        <v>4178</v>
      </c>
      <c r="C634" s="328" t="s">
        <v>4056</v>
      </c>
      <c r="D634" s="329">
        <v>9.0000000000000006E-5</v>
      </c>
      <c r="F634" s="327" t="str">
        <f>"Declarable at "&amp;D634*100&amp;"% - CAS No. "&amp;Table237[[#This Row],[CAS]]&amp;", "&amp;Table237[[#This Row],[Descriptions]]</f>
        <v>Declarable at 0.009% - CAS No. 14687-25-3, Lead 203</v>
      </c>
    </row>
    <row r="635" spans="1:6" ht="28.5">
      <c r="A635" s="327" t="s">
        <v>2237</v>
      </c>
      <c r="B635" s="328" t="s">
        <v>4179</v>
      </c>
      <c r="C635" s="328" t="s">
        <v>4056</v>
      </c>
      <c r="D635" s="329">
        <v>9.0000000000000006E-5</v>
      </c>
      <c r="F635" s="327" t="str">
        <f>"Declarable at "&amp;D635*100&amp;"% - CAS No. "&amp;Table237[[#This Row],[CAS]]&amp;", "&amp;Table237[[#This Row],[Descriptions]]</f>
        <v>Declarable at 0.009% - CAS No. 14119-28-9, Lead 205</v>
      </c>
    </row>
    <row r="636" spans="1:6" ht="28.5">
      <c r="A636" s="327" t="s">
        <v>2238</v>
      </c>
      <c r="B636" s="328" t="s">
        <v>4180</v>
      </c>
      <c r="C636" s="328" t="s">
        <v>4056</v>
      </c>
      <c r="D636" s="329">
        <v>9.0000000000000006E-5</v>
      </c>
      <c r="F636" s="327" t="str">
        <f>"Declarable at "&amp;D636*100&amp;"% - CAS No. "&amp;Table237[[#This Row],[CAS]]&amp;", "&amp;Table237[[#This Row],[Descriptions]]</f>
        <v>Declarable at 0.009% - CAS No. 14119-30-3, Lead 209</v>
      </c>
    </row>
    <row r="637" spans="1:6" ht="28.5">
      <c r="A637" s="327" t="s">
        <v>2242</v>
      </c>
      <c r="B637" s="328" t="s">
        <v>4181</v>
      </c>
      <c r="C637" s="328" t="s">
        <v>4056</v>
      </c>
      <c r="D637" s="329">
        <v>9.0000000000000006E-5</v>
      </c>
      <c r="F637" s="327" t="str">
        <f>"Declarable at "&amp;D637*100&amp;"% - CAS No. "&amp;Table237[[#This Row],[CAS]]&amp;", "&amp;Table237[[#This Row],[Descriptions]]</f>
        <v>Declarable at 0.009% - CAS No. 14255-04-0, Lead 210</v>
      </c>
    </row>
    <row r="638" spans="1:6" ht="28.5">
      <c r="A638" s="327" t="s">
        <v>2305</v>
      </c>
      <c r="B638" s="328" t="s">
        <v>4182</v>
      </c>
      <c r="C638" s="328" t="s">
        <v>4056</v>
      </c>
      <c r="D638" s="329">
        <v>9.0000000000000006E-5</v>
      </c>
      <c r="F638" s="327" t="str">
        <f>"Declarable at "&amp;D638*100&amp;"% - CAS No. "&amp;Table237[[#This Row],[CAS]]&amp;", "&amp;Table237[[#This Row],[Descriptions]]</f>
        <v>Declarable at 0.009% - CAS No. 15816-77-0, Lead 211</v>
      </c>
    </row>
    <row r="639" spans="1:6" ht="28.5">
      <c r="A639" s="327" t="s">
        <v>2276</v>
      </c>
      <c r="B639" s="328" t="s">
        <v>4183</v>
      </c>
      <c r="C639" s="328" t="s">
        <v>4056</v>
      </c>
      <c r="D639" s="329">
        <v>9.0000000000000006E-5</v>
      </c>
      <c r="F639" s="327" t="str">
        <f>"Declarable at "&amp;D639*100&amp;"% - CAS No. "&amp;Table237[[#This Row],[CAS]]&amp;", "&amp;Table237[[#This Row],[Descriptions]]</f>
        <v>Declarable at 0.009% - CAS No. 15092-94-1, Lead 212</v>
      </c>
    </row>
    <row r="640" spans="1:6" ht="28.5">
      <c r="A640" s="327" t="s">
        <v>2275</v>
      </c>
      <c r="B640" s="328" t="s">
        <v>4184</v>
      </c>
      <c r="C640" s="328" t="s">
        <v>4056</v>
      </c>
      <c r="D640" s="329">
        <v>9.0000000000000006E-5</v>
      </c>
      <c r="F640" s="327" t="str">
        <f>"Declarable at "&amp;D640*100&amp;"% - CAS No. "&amp;Table237[[#This Row],[CAS]]&amp;", "&amp;Table237[[#This Row],[Descriptions]]</f>
        <v>Declarable at 0.009% - CAS No. 15067-28-4, Lead 214</v>
      </c>
    </row>
    <row r="641" spans="1:6" ht="28.5">
      <c r="A641" s="327" t="s">
        <v>2331</v>
      </c>
      <c r="B641" s="328" t="s">
        <v>4185</v>
      </c>
      <c r="C641" s="328" t="s">
        <v>4056</v>
      </c>
      <c r="D641" s="329">
        <v>9.0000000000000006E-5</v>
      </c>
      <c r="F641" s="327" t="str">
        <f>"Declarable at "&amp;D641*100&amp;"% - CAS No. "&amp;Table237[[#This Row],[CAS]]&amp;", "&amp;Table237[[#This Row],[Descriptions]]</f>
        <v>Declarable at 0.009% - CAS No. 16996-40-0, Lead 2-ethylhexoate</v>
      </c>
    </row>
    <row r="642" spans="1:6" ht="28.5">
      <c r="A642" s="327" t="s">
        <v>3331</v>
      </c>
      <c r="B642" s="328" t="s">
        <v>4186</v>
      </c>
      <c r="C642" s="328" t="s">
        <v>4056</v>
      </c>
      <c r="D642" s="329">
        <v>9.0000000000000006E-5</v>
      </c>
      <c r="F642" s="327" t="str">
        <f>"Declarable at "&amp;D642*100&amp;"% - CAS No. "&amp;Table237[[#This Row],[CAS]]&amp;", "&amp;Table237[[#This Row],[Descriptions]]</f>
        <v>Declarable at 0.009% - CAS No. 93839-98-6, Lead 3-(acetamido)phthalate</v>
      </c>
    </row>
    <row r="643" spans="1:6" ht="28.5">
      <c r="A643" s="327" t="s">
        <v>2881</v>
      </c>
      <c r="B643" s="328" t="s">
        <v>4187</v>
      </c>
      <c r="C643" s="328" t="s">
        <v>4056</v>
      </c>
      <c r="D643" s="329">
        <v>9.0000000000000006E-5</v>
      </c>
      <c r="F643" s="327" t="str">
        <f>"Declarable at "&amp;D643*100&amp;"% - CAS No. "&amp;Table237[[#This Row],[CAS]]&amp;", "&amp;Table237[[#This Row],[Descriptions]]</f>
        <v>Declarable at 0.009% - CAS No. 60580-60-1, Lead 5-nitroterephthalate</v>
      </c>
    </row>
    <row r="644" spans="1:6" ht="28.5">
      <c r="A644" s="327" t="s">
        <v>2287</v>
      </c>
      <c r="B644" s="328" t="s">
        <v>4188</v>
      </c>
      <c r="C644" s="328" t="s">
        <v>4056</v>
      </c>
      <c r="D644" s="329">
        <v>9.0000000000000006E-5</v>
      </c>
      <c r="F644" s="327" t="str">
        <f>"Declarable at "&amp;D644*100&amp;"% - CAS No. "&amp;Table237[[#This Row],[CAS]]&amp;", "&amp;Table237[[#This Row],[Descriptions]]</f>
        <v>Declarable at 0.009% - CAS No. 15347-57-6, Lead acetate</v>
      </c>
    </row>
    <row r="645" spans="1:6" ht="28.5">
      <c r="A645" s="327" t="s">
        <v>2529</v>
      </c>
      <c r="B645" s="328" t="s">
        <v>4188</v>
      </c>
      <c r="C645" s="328" t="s">
        <v>4056</v>
      </c>
      <c r="D645" s="329">
        <v>9.0000000000000006E-5</v>
      </c>
      <c r="F645" s="327" t="str">
        <f>"Declarable at "&amp;D645*100&amp;"% - CAS No. "&amp;Table237[[#This Row],[CAS]]&amp;", "&amp;Table237[[#This Row],[Descriptions]]</f>
        <v>Declarable at 0.009% - CAS No. 301-04-2, Lead acetate</v>
      </c>
    </row>
    <row r="646" spans="1:6" ht="28.5">
      <c r="A646" s="327" t="s">
        <v>2252</v>
      </c>
      <c r="B646" s="328" t="s">
        <v>4189</v>
      </c>
      <c r="C646" s="328" t="s">
        <v>4056</v>
      </c>
      <c r="D646" s="329">
        <v>9.0000000000000006E-5</v>
      </c>
      <c r="F646" s="327" t="str">
        <f>"Declarable at "&amp;D646*100&amp;"% - CAS No. "&amp;Table237[[#This Row],[CAS]]&amp;", "&amp;Table237[[#This Row],[Descriptions]]</f>
        <v>Declarable at 0.009% - CAS No. 14466-01-4, Lead acrylate</v>
      </c>
    </row>
    <row r="647" spans="1:6" ht="28.5">
      <c r="A647" s="327" t="s">
        <v>3012</v>
      </c>
      <c r="B647" s="328" t="s">
        <v>4190</v>
      </c>
      <c r="C647" s="328" t="s">
        <v>4056</v>
      </c>
      <c r="D647" s="329">
        <v>9.0000000000000006E-5</v>
      </c>
      <c r="F647" s="327" t="str">
        <f>"Declarable at "&amp;D647*100&amp;"% - CAS No. "&amp;Table237[[#This Row],[CAS]]&amp;", "&amp;Table237[[#This Row],[Descriptions]]</f>
        <v>Declarable at 0.009% - CAS No. 69011-59-2, Lead alloy, dross</v>
      </c>
    </row>
    <row r="648" spans="1:6" ht="28.5">
      <c r="A648" s="327" t="s">
        <v>3013</v>
      </c>
      <c r="B648" s="328" t="s">
        <v>4191</v>
      </c>
      <c r="C648" s="328" t="s">
        <v>4056</v>
      </c>
      <c r="D648" s="329">
        <v>9.0000000000000006E-5</v>
      </c>
      <c r="F648" s="327" t="str">
        <f>"Declarable at "&amp;D648*100&amp;"% - CAS No. "&amp;Table237[[#This Row],[CAS]]&amp;", "&amp;Table237[[#This Row],[Descriptions]]</f>
        <v>Declarable at 0.009% - CAS No. 69011-60-5, Lead alloy, Pb,Sn, dross</v>
      </c>
    </row>
    <row r="649" spans="1:6" ht="28.5">
      <c r="A649" s="327" t="s">
        <v>2202</v>
      </c>
      <c r="B649" s="328" t="s">
        <v>4192</v>
      </c>
      <c r="C649" s="328" t="s">
        <v>4056</v>
      </c>
      <c r="D649" s="329">
        <v>9.0000000000000006E-5</v>
      </c>
      <c r="F649" s="327" t="str">
        <f>"Declarable at "&amp;D649*100&amp;"% - CAS No. "&amp;Table237[[#This Row],[CAS]]&amp;", "&amp;Table237[[#This Row],[Descriptions]]</f>
        <v>Declarable at 0.009% - CAS No. 13510-89-9, Lead antimonate</v>
      </c>
    </row>
    <row r="650" spans="1:6" ht="28.5">
      <c r="A650" s="327" t="s">
        <v>2075</v>
      </c>
      <c r="B650" s="328" t="s">
        <v>4193</v>
      </c>
      <c r="C650" s="328" t="s">
        <v>4056</v>
      </c>
      <c r="D650" s="329">
        <v>9.0000000000000006E-5</v>
      </c>
      <c r="F650" s="327" t="str">
        <f>"Declarable at "&amp;D650*100&amp;"% - CAS No. "&amp;Table237[[#This Row],[CAS]]&amp;", "&amp;Table237[[#This Row],[Descriptions]]</f>
        <v>Declarable at 0.009% - CAS No. 12266-38-5, Lead antimonide</v>
      </c>
    </row>
    <row r="651" spans="1:6" ht="28.5">
      <c r="A651" s="327" t="s">
        <v>2637</v>
      </c>
      <c r="B651" s="328" t="s">
        <v>4194</v>
      </c>
      <c r="C651" s="328" t="s">
        <v>4056</v>
      </c>
      <c r="D651" s="329">
        <v>9.0000000000000006E-5</v>
      </c>
      <c r="F651" s="327" t="str">
        <f>"Declarable at "&amp;D651*100&amp;"% - CAS No. "&amp;Table237[[#This Row],[CAS]]&amp;", "&amp;Table237[[#This Row],[Descriptions]]</f>
        <v>Declarable at 0.009% - CAS No. 3687-31-8, Lead arsenate</v>
      </c>
    </row>
    <row r="652" spans="1:6" ht="28.5">
      <c r="A652" s="327" t="s">
        <v>3151</v>
      </c>
      <c r="B652" s="328" t="s">
        <v>4194</v>
      </c>
      <c r="C652" s="328" t="s">
        <v>4056</v>
      </c>
      <c r="D652" s="329">
        <v>9.0000000000000006E-5</v>
      </c>
      <c r="F652" s="327" t="str">
        <f>"Declarable at "&amp;D652*100&amp;"% - CAS No. "&amp;Table237[[#This Row],[CAS]]&amp;", "&amp;Table237[[#This Row],[Descriptions]]</f>
        <v>Declarable at 0.009% - CAS No. 7784-40-9, Lead arsenate</v>
      </c>
    </row>
    <row r="653" spans="1:6" ht="28.5">
      <c r="A653" s="327" t="s">
        <v>1933</v>
      </c>
      <c r="B653" s="328" t="s">
        <v>4195</v>
      </c>
      <c r="C653" s="328" t="s">
        <v>4056</v>
      </c>
      <c r="D653" s="329">
        <v>9.0000000000000006E-5</v>
      </c>
      <c r="F653" s="327" t="str">
        <f>"Declarable at "&amp;D653*100&amp;"% - CAS No. "&amp;Table237[[#This Row],[CAS]]&amp;", "&amp;Table237[[#This Row],[Descriptions]]</f>
        <v>Declarable at 0.009% - CAS No. 10102-48-4, Lead arsenate (Pb3(AsO4)2)</v>
      </c>
    </row>
    <row r="654" spans="1:6" ht="28.5">
      <c r="A654" s="327" t="s">
        <v>3123</v>
      </c>
      <c r="B654" s="328" t="s">
        <v>4196</v>
      </c>
      <c r="C654" s="328" t="s">
        <v>4056</v>
      </c>
      <c r="D654" s="329">
        <v>9.0000000000000006E-5</v>
      </c>
      <c r="F654" s="327" t="str">
        <f>"Declarable at "&amp;D654*100&amp;"% - CAS No. "&amp;Table237[[#This Row],[CAS]]&amp;", "&amp;Table237[[#This Row],[Descriptions]]</f>
        <v>Declarable at 0.009% - CAS No. 7645-25-2, Lead arsenate, unspecified</v>
      </c>
    </row>
    <row r="655" spans="1:6" ht="28.5">
      <c r="A655" s="327" t="s">
        <v>1915</v>
      </c>
      <c r="B655" s="328" t="s">
        <v>4197</v>
      </c>
      <c r="C655" s="328" t="s">
        <v>4056</v>
      </c>
      <c r="D655" s="329">
        <v>9.0000000000000006E-5</v>
      </c>
      <c r="F655" s="327" t="str">
        <f>"Declarable at "&amp;D655*100&amp;"% - CAS No. "&amp;Table237[[#This Row],[CAS]]&amp;", "&amp;Table237[[#This Row],[Descriptions]]</f>
        <v>Declarable at 0.009% - CAS No. 10031-13-7, Lead arsenite</v>
      </c>
    </row>
    <row r="656" spans="1:6" ht="28.5">
      <c r="A656" s="327" t="s">
        <v>2181</v>
      </c>
      <c r="B656" s="328" t="s">
        <v>4198</v>
      </c>
      <c r="C656" s="328" t="s">
        <v>4056</v>
      </c>
      <c r="D656" s="329">
        <v>9.0000000000000006E-5</v>
      </c>
      <c r="F656" s="327" t="str">
        <f>"Declarable at "&amp;D656*100&amp;"% - CAS No. "&amp;Table237[[#This Row],[CAS]]&amp;", "&amp;Table237[[#This Row],[Descriptions]]</f>
        <v>Declarable at 0.009% - CAS No. 13424-46-9, Lead azide</v>
      </c>
    </row>
    <row r="657" spans="1:6" ht="28.5">
      <c r="A657" s="327" t="s">
        <v>2312</v>
      </c>
      <c r="B657" s="328" t="s">
        <v>4199</v>
      </c>
      <c r="C657" s="328" t="s">
        <v>4056</v>
      </c>
      <c r="D657" s="329">
        <v>9.0000000000000006E-5</v>
      </c>
      <c r="F657" s="327" t="str">
        <f>"Declarable at "&amp;D657*100&amp;"% - CAS No. "&amp;Table237[[#This Row],[CAS]]&amp;", "&amp;Table237[[#This Row],[Descriptions]]</f>
        <v>Declarable at 0.009% - CAS No. 15907-04-7, Lead benzoate</v>
      </c>
    </row>
    <row r="658" spans="1:6" ht="28.5">
      <c r="A658" s="327" t="s">
        <v>2837</v>
      </c>
      <c r="B658" s="328" t="s">
        <v>4200</v>
      </c>
      <c r="C658" s="328" t="s">
        <v>4056</v>
      </c>
      <c r="D658" s="329">
        <v>9.0000000000000006E-5</v>
      </c>
      <c r="F658" s="327" t="str">
        <f>"Declarable at "&amp;D658*100&amp;"% - CAS No. "&amp;Table237[[#This Row],[CAS]]&amp;", "&amp;Table237[[#This Row],[Descriptions]]</f>
        <v>Declarable at 0.009% - CAS No. 58405-97-3, Lead bis(12-hydroxystearate)</v>
      </c>
    </row>
    <row r="659" spans="1:6" ht="28.5">
      <c r="A659" s="327" t="s">
        <v>3332</v>
      </c>
      <c r="B659" s="328" t="s">
        <v>4201</v>
      </c>
      <c r="C659" s="328" t="s">
        <v>4056</v>
      </c>
      <c r="D659" s="329">
        <v>9.0000000000000006E-5</v>
      </c>
      <c r="F659" s="327" t="str">
        <f>"Declarable at "&amp;D659*100&amp;"% - CAS No. "&amp;Table237[[#This Row],[CAS]]&amp;", "&amp;Table237[[#This Row],[Descriptions]]</f>
        <v>Declarable at 0.009% - CAS No. 93840-04-1, Lead bis(2-ethylhexanolate)</v>
      </c>
    </row>
    <row r="660" spans="1:6" ht="28.5">
      <c r="A660" s="327" t="s">
        <v>2620</v>
      </c>
      <c r="B660" s="328" t="s">
        <v>4202</v>
      </c>
      <c r="C660" s="328" t="s">
        <v>4056</v>
      </c>
      <c r="D660" s="329">
        <v>9.0000000000000006E-5</v>
      </c>
      <c r="F660" s="327" t="str">
        <f>"Declarable at "&amp;D660*100&amp;"% - CAS No. "&amp;Table237[[#This Row],[CAS]]&amp;", "&amp;Table237[[#This Row],[Descriptions]]</f>
        <v>Declarable at 0.009% - CAS No. 35837-70-8, Lead bis(3,5,5-trimethylhexanoate)</v>
      </c>
    </row>
    <row r="661" spans="1:6" ht="28.5">
      <c r="A661" s="327" t="s">
        <v>3228</v>
      </c>
      <c r="B661" s="328" t="s">
        <v>4203</v>
      </c>
      <c r="C661" s="328" t="s">
        <v>4056</v>
      </c>
      <c r="D661" s="329">
        <v>9.0000000000000006E-5</v>
      </c>
      <c r="F661" s="327" t="str">
        <f>"Declarable at "&amp;D661*100&amp;"% - CAS No. "&amp;Table237[[#This Row],[CAS]]&amp;", "&amp;Table237[[#This Row],[Descriptions]]</f>
        <v>Declarable at 0.009% - CAS No. 85392-78-5, Lead bis(5-oxo-DL-prolinate)</v>
      </c>
    </row>
    <row r="662" spans="1:6" ht="28.5">
      <c r="A662" s="327" t="s">
        <v>3227</v>
      </c>
      <c r="B662" s="328" t="s">
        <v>4204</v>
      </c>
      <c r="C662" s="328" t="s">
        <v>4056</v>
      </c>
      <c r="D662" s="329">
        <v>9.0000000000000006E-5</v>
      </c>
      <c r="F662" s="327" t="str">
        <f>"Declarable at "&amp;D662*100&amp;"% - CAS No. "&amp;Table237[[#This Row],[CAS]]&amp;", "&amp;Table237[[#This Row],[Descriptions]]</f>
        <v>Declarable at 0.009% - CAS No. 85392-77-4, Lead bis(5-oxo-L-prolinate)</v>
      </c>
    </row>
    <row r="663" spans="1:6" ht="28.5">
      <c r="A663" s="327" t="s">
        <v>2784</v>
      </c>
      <c r="B663" s="328" t="s">
        <v>4205</v>
      </c>
      <c r="C663" s="328" t="s">
        <v>4056</v>
      </c>
      <c r="D663" s="329">
        <v>9.0000000000000006E-5</v>
      </c>
      <c r="F663" s="327" t="str">
        <f>"Declarable at "&amp;D663*100&amp;"% - CAS No. "&amp;Table237[[#This Row],[CAS]]&amp;", "&amp;Table237[[#This Row],[Descriptions]]</f>
        <v>Declarable at 0.009% - CAS No. 52847-85-5, Lead bis(isononanoate)</v>
      </c>
    </row>
    <row r="664" spans="1:6" ht="28.5">
      <c r="A664" s="327" t="s">
        <v>3342</v>
      </c>
      <c r="B664" s="328" t="s">
        <v>4206</v>
      </c>
      <c r="C664" s="328" t="s">
        <v>4056</v>
      </c>
      <c r="D664" s="329">
        <v>9.0000000000000006E-5</v>
      </c>
      <c r="F664" s="327" t="str">
        <f>"Declarable at "&amp;D664*100&amp;"% - CAS No. "&amp;Table237[[#This Row],[CAS]]&amp;", "&amp;Table237[[#This Row],[Descriptions]]</f>
        <v>Declarable at 0.009% - CAS No. 93965-29-8, Lead bis(isoundecanoate)</v>
      </c>
    </row>
    <row r="665" spans="1:6" ht="28.5">
      <c r="A665" s="327" t="s">
        <v>3058</v>
      </c>
      <c r="B665" s="328" t="s">
        <v>4207</v>
      </c>
      <c r="C665" s="328" t="s">
        <v>4056</v>
      </c>
      <c r="D665" s="329">
        <v>9.0000000000000006E-5</v>
      </c>
      <c r="F665" s="327" t="str">
        <f>"Declarable at "&amp;D665*100&amp;"% - CAS No. "&amp;Table237[[#This Row],[CAS]]&amp;", "&amp;Table237[[#This Row],[Descriptions]]</f>
        <v>Declarable at 0.009% - CAS No. 72586-00-6, Lead bis(nonylphenolate)</v>
      </c>
    </row>
    <row r="666" spans="1:6" ht="28.5">
      <c r="A666" s="327" t="s">
        <v>2679</v>
      </c>
      <c r="B666" s="328" t="s">
        <v>4208</v>
      </c>
      <c r="C666" s="328" t="s">
        <v>4056</v>
      </c>
      <c r="D666" s="329">
        <v>9.0000000000000006E-5</v>
      </c>
      <c r="F666" s="327" t="str">
        <f>"Declarable at "&amp;D666*100&amp;"% - CAS No. "&amp;Table237[[#This Row],[CAS]]&amp;", "&amp;Table237[[#This Row],[Descriptions]]</f>
        <v>Declarable at 0.009% - CAS No. 41556-46-1, Lead bis(piperidine-1-carbodithioate)</v>
      </c>
    </row>
    <row r="667" spans="1:6" ht="28.5">
      <c r="A667" s="327" t="s">
        <v>3209</v>
      </c>
      <c r="B667" s="328" t="s">
        <v>4209</v>
      </c>
      <c r="C667" s="328" t="s">
        <v>4056</v>
      </c>
      <c r="D667" s="329">
        <v>9.0000000000000006E-5</v>
      </c>
      <c r="F667" s="327" t="str">
        <f>"Declarable at "&amp;D667*100&amp;"% - CAS No. "&amp;Table237[[#This Row],[CAS]]&amp;", "&amp;Table237[[#This Row],[Descriptions]]</f>
        <v>Declarable at 0.009% - CAS No. 84394-98-9, Lead bis(p-octylphenolate)</v>
      </c>
    </row>
    <row r="668" spans="1:6" ht="28.5">
      <c r="A668" s="327" t="s">
        <v>3235</v>
      </c>
      <c r="B668" s="328" t="s">
        <v>4210</v>
      </c>
      <c r="C668" s="328" t="s">
        <v>4056</v>
      </c>
      <c r="D668" s="329">
        <v>9.0000000000000006E-5</v>
      </c>
      <c r="F668" s="327" t="str">
        <f>"Declarable at "&amp;D668*100&amp;"% - CAS No. "&amp;Table237[[#This Row],[CAS]]&amp;", "&amp;Table237[[#This Row],[Descriptions]]</f>
        <v>Declarable at 0.009% - CAS No. 85865-91-4, Lead bis(tetracosylbenzenesulphonate)</v>
      </c>
    </row>
    <row r="669" spans="1:6" ht="28.5">
      <c r="A669" s="327" t="s">
        <v>3343</v>
      </c>
      <c r="B669" s="328" t="s">
        <v>4211</v>
      </c>
      <c r="C669" s="328" t="s">
        <v>4056</v>
      </c>
      <c r="D669" s="329">
        <v>9.0000000000000006E-5</v>
      </c>
      <c r="F669" s="327" t="str">
        <f>"Declarable at "&amp;D669*100&amp;"% - CAS No. "&amp;Table237[[#This Row],[CAS]]&amp;", "&amp;Table237[[#This Row],[Descriptions]]</f>
        <v>Declarable at 0.009% - CAS No. 93966-37-1, Lead bis(tricosanoate)</v>
      </c>
    </row>
    <row r="670" spans="1:6" ht="28.5">
      <c r="A670" s="327" t="s">
        <v>3236</v>
      </c>
      <c r="B670" s="328" t="s">
        <v>4212</v>
      </c>
      <c r="C670" s="328" t="s">
        <v>4056</v>
      </c>
      <c r="D670" s="329">
        <v>9.0000000000000006E-5</v>
      </c>
      <c r="F670" s="327" t="str">
        <f>"Declarable at "&amp;D670*100&amp;"% - CAS No. "&amp;Table237[[#This Row],[CAS]]&amp;", "&amp;Table237[[#This Row],[Descriptions]]</f>
        <v>Declarable at 0.009% - CAS No. 85865-92-5, Lead bis[didodecylbenzenesulphonate]</v>
      </c>
    </row>
    <row r="671" spans="1:6" ht="28.5">
      <c r="A671" s="327" t="s">
        <v>2261</v>
      </c>
      <c r="B671" s="328" t="s">
        <v>4213</v>
      </c>
      <c r="C671" s="328" t="s">
        <v>4056</v>
      </c>
      <c r="D671" s="329">
        <v>9.0000000000000006E-5</v>
      </c>
      <c r="F671" s="327" t="str">
        <f>"Declarable at "&amp;D671*100&amp;"% - CAS No. "&amp;Table237[[#This Row],[CAS]]&amp;", "&amp;Table237[[#This Row],[Descriptions]]</f>
        <v>Declarable at 0.009% - CAS No. 14720-53-7, Lead borate</v>
      </c>
    </row>
    <row r="672" spans="1:6" ht="28.5">
      <c r="A672" s="327" t="s">
        <v>2674</v>
      </c>
      <c r="B672" s="328" t="s">
        <v>4214</v>
      </c>
      <c r="C672" s="328" t="s">
        <v>4056</v>
      </c>
      <c r="D672" s="329">
        <v>9.0000000000000006E-5</v>
      </c>
      <c r="F672" s="327" t="str">
        <f>"Declarable at "&amp;D672*100&amp;"% - CAS No. "&amp;Table237[[#This Row],[CAS]]&amp;", "&amp;Table237[[#This Row],[Descriptions]]</f>
        <v>Declarable at 0.009% - CAS No. 41453-50-3, Lead b-resorcylate</v>
      </c>
    </row>
    <row r="673" spans="1:6" ht="28.5">
      <c r="A673" s="327" t="s">
        <v>1919</v>
      </c>
      <c r="B673" s="328" t="s">
        <v>4215</v>
      </c>
      <c r="C673" s="328" t="s">
        <v>4056</v>
      </c>
      <c r="D673" s="329">
        <v>9.0000000000000006E-5</v>
      </c>
      <c r="F673" s="327" t="str">
        <f>"Declarable at "&amp;D673*100&amp;"% - CAS No. "&amp;Table237[[#This Row],[CAS]]&amp;", "&amp;Table237[[#This Row],[Descriptions]]</f>
        <v>Declarable at 0.009% - CAS No. 10031-22-8, Lead bromide (PbBr2)</v>
      </c>
    </row>
    <row r="674" spans="1:6" ht="28.5">
      <c r="A674" s="327" t="s">
        <v>2873</v>
      </c>
      <c r="B674" s="328" t="s">
        <v>4216</v>
      </c>
      <c r="C674" s="328" t="s">
        <v>4056</v>
      </c>
      <c r="D674" s="329">
        <v>9.0000000000000006E-5</v>
      </c>
      <c r="F674" s="327" t="str">
        <f>"Declarable at "&amp;D674*100&amp;"% - CAS No. "&amp;Table237[[#This Row],[CAS]]&amp;", "&amp;Table237[[#This Row],[Descriptions]]</f>
        <v>Declarable at 0.009% - CAS No. 598-63-0, Lead carbonate</v>
      </c>
    </row>
    <row r="675" spans="1:6" ht="28.5">
      <c r="A675" s="327" t="s">
        <v>2136</v>
      </c>
      <c r="B675" s="328" t="s">
        <v>4217</v>
      </c>
      <c r="C675" s="328" t="s">
        <v>4056</v>
      </c>
      <c r="D675" s="329">
        <v>9.0000000000000006E-5</v>
      </c>
      <c r="F675" s="327" t="str">
        <f>"Declarable at "&amp;D675*100&amp;"% - CAS No. "&amp;Table237[[#This Row],[CAS]]&amp;", "&amp;Table237[[#This Row],[Descriptions]]</f>
        <v>Declarable at 0.009% - CAS No. 1319-46-6, Lead carbonate hydroxide</v>
      </c>
    </row>
    <row r="676" spans="1:6" ht="28.5">
      <c r="A676" s="327" t="s">
        <v>3132</v>
      </c>
      <c r="B676" s="328" t="s">
        <v>4218</v>
      </c>
      <c r="C676" s="328" t="s">
        <v>4056</v>
      </c>
      <c r="D676" s="329">
        <v>9.0000000000000006E-5</v>
      </c>
      <c r="F676" s="327" t="str">
        <f>"Declarable at "&amp;D676*100&amp;"% - CAS No. "&amp;Table237[[#This Row],[CAS]]&amp;", "&amp;Table237[[#This Row],[Descriptions]]</f>
        <v>Declarable at 0.009% - CAS No. 7758-95-4, Lead chloride</v>
      </c>
    </row>
    <row r="677" spans="1:6" ht="28.5">
      <c r="A677" s="327" t="s">
        <v>2097</v>
      </c>
      <c r="B677" s="328" t="s">
        <v>4219</v>
      </c>
      <c r="C677" s="328" t="s">
        <v>4056</v>
      </c>
      <c r="D677" s="329">
        <v>9.0000000000000006E-5</v>
      </c>
      <c r="F677" s="327" t="str">
        <f>"Declarable at "&amp;D677*100&amp;"% - CAS No. "&amp;Table237[[#This Row],[CAS]]&amp;", "&amp;Table237[[#This Row],[Descriptions]]</f>
        <v>Declarable at 0.009% - CAS No. 12612-47-4, Lead chloride (V.A.N.)</v>
      </c>
    </row>
    <row r="678" spans="1:6" ht="28.5">
      <c r="A678" s="327" t="s">
        <v>2070</v>
      </c>
      <c r="B678" s="328" t="s">
        <v>4220</v>
      </c>
      <c r="C678" s="328" t="s">
        <v>4056</v>
      </c>
      <c r="D678" s="329">
        <v>9.0000000000000006E-5</v>
      </c>
      <c r="F678" s="327" t="str">
        <f>"Declarable at "&amp;D678*100&amp;"% - CAS No. "&amp;Table237[[#This Row],[CAS]]&amp;", "&amp;Table237[[#This Row],[Descriptions]]</f>
        <v>Declarable at 0.009% - CAS No. 12205-72-0, Lead chloride oxide</v>
      </c>
    </row>
    <row r="679" spans="1:6" ht="28.5">
      <c r="A679" s="327" t="s">
        <v>3133</v>
      </c>
      <c r="B679" s="328" t="s">
        <v>4221</v>
      </c>
      <c r="C679" s="328" t="s">
        <v>4056</v>
      </c>
      <c r="D679" s="329">
        <v>9.0000000000000006E-5</v>
      </c>
      <c r="F679" s="327" t="str">
        <f>"Declarable at "&amp;D679*100&amp;"% - CAS No. "&amp;Table237[[#This Row],[CAS]]&amp;", "&amp;Table237[[#This Row],[Descriptions]]</f>
        <v>Declarable at 0.009% - CAS No. 7758-97-6, Lead chromate</v>
      </c>
    </row>
    <row r="680" spans="1:6" ht="28.5">
      <c r="A680" s="327" t="s">
        <v>2360</v>
      </c>
      <c r="B680" s="328" t="s">
        <v>4222</v>
      </c>
      <c r="C680" s="328" t="s">
        <v>4056</v>
      </c>
      <c r="D680" s="329">
        <v>9.0000000000000006E-5</v>
      </c>
      <c r="F680" s="327" t="str">
        <f>"Declarable at "&amp;D680*100&amp;"% - CAS No. "&amp;Table237[[#This Row],[CAS]]&amp;", "&amp;Table237[[#This Row],[Descriptions]]</f>
        <v>Declarable at 0.009% - CAS No. 18454-12-1, Lead chromate oxide</v>
      </c>
    </row>
    <row r="681" spans="1:6" ht="28.5">
      <c r="A681" s="327" t="s">
        <v>2002</v>
      </c>
      <c r="B681" s="328" t="s">
        <v>4223</v>
      </c>
      <c r="C681" s="328" t="s">
        <v>4056</v>
      </c>
      <c r="D681" s="329">
        <v>9.0000000000000006E-5</v>
      </c>
      <c r="F681" s="327" t="str">
        <f>"Declarable at "&amp;D681*100&amp;"% - CAS No. "&amp;Table237[[#This Row],[CAS]]&amp;", "&amp;Table237[[#This Row],[Descriptions]]</f>
        <v>Declarable at 0.009% - CAS No. 11113-70-5, Lead chromate silicate</v>
      </c>
    </row>
    <row r="682" spans="1:6" ht="28.5">
      <c r="A682" s="327" t="s">
        <v>3011</v>
      </c>
      <c r="B682" s="328" t="s">
        <v>4224</v>
      </c>
      <c r="C682" s="328" t="s">
        <v>4056</v>
      </c>
      <c r="D682" s="329">
        <v>9.0000000000000006E-5</v>
      </c>
      <c r="F682" s="327" t="str">
        <f>"Declarable at "&amp;D682*100&amp;"% - CAS No. "&amp;Table237[[#This Row],[CAS]]&amp;", "&amp;Table237[[#This Row],[Descriptions]]</f>
        <v>Declarable at 0.009% - CAS No. 69011-07-0, Lead chromate silicate (Pb3(CrO4)(SiO4))</v>
      </c>
    </row>
    <row r="683" spans="1:6" ht="28.5">
      <c r="A683" s="327" t="s">
        <v>2774</v>
      </c>
      <c r="B683" s="328" t="s">
        <v>4019</v>
      </c>
      <c r="C683" s="328" t="s">
        <v>4056</v>
      </c>
      <c r="D683" s="329">
        <v>9.0000000000000006E-5</v>
      </c>
      <c r="F683" s="327" t="str">
        <f>"Declarable at "&amp;D683*100&amp;"% - CAS No. "&amp;Table237[[#This Row],[CAS]]&amp;", "&amp;Table237[[#This Row],[Descriptions]]</f>
        <v>Declarable at 0.009% - CAS No. 51899-02-6, Lead chromate sulfate (Pb9(CrO4)5(SO4)4)</v>
      </c>
    </row>
    <row r="684" spans="1:6" ht="28.5">
      <c r="A684" s="327" t="s">
        <v>2404</v>
      </c>
      <c r="B684" s="328" t="s">
        <v>4225</v>
      </c>
      <c r="C684" s="328" t="s">
        <v>4056</v>
      </c>
      <c r="D684" s="329">
        <v>9.0000000000000006E-5</v>
      </c>
      <c r="F684" s="327" t="str">
        <f>"Declarable at "&amp;D684*100&amp;"% - CAS No. "&amp;Table237[[#This Row],[CAS]]&amp;", "&amp;Table237[[#This Row],[Descriptions]]</f>
        <v>Declarable at 0.009% - CAS No. 20890-10-2, Lead cyanamidate</v>
      </c>
    </row>
    <row r="685" spans="1:6" ht="28.5">
      <c r="A685" s="327" t="s">
        <v>2403</v>
      </c>
      <c r="B685" s="328" t="s">
        <v>4226</v>
      </c>
      <c r="C685" s="328" t="s">
        <v>4056</v>
      </c>
      <c r="D685" s="329">
        <v>9.0000000000000006E-5</v>
      </c>
      <c r="F685" s="327" t="str">
        <f>"Declarable at "&amp;D685*100&amp;"% - CAS No. "&amp;Table237[[#This Row],[CAS]]&amp;", "&amp;Table237[[#This Row],[Descriptions]]</f>
        <v>Declarable at 0.009% - CAS No. 20837-86-9, Lead cyanamide</v>
      </c>
    </row>
    <row r="686" spans="1:6" ht="28.5">
      <c r="A686" s="327" t="s">
        <v>2598</v>
      </c>
      <c r="B686" s="328" t="s">
        <v>4226</v>
      </c>
      <c r="C686" s="328" t="s">
        <v>4056</v>
      </c>
      <c r="D686" s="329">
        <v>9.0000000000000006E-5</v>
      </c>
      <c r="F686" s="327" t="str">
        <f>"Declarable at "&amp;D686*100&amp;"% - CAS No. "&amp;Table237[[#This Row],[CAS]]&amp;", "&amp;Table237[[#This Row],[Descriptions]]</f>
        <v>Declarable at 0.009% - CAS No. 35112-70-0, Lead cyanamide</v>
      </c>
    </row>
    <row r="687" spans="1:6" ht="28.5">
      <c r="A687" s="327" t="s">
        <v>2858</v>
      </c>
      <c r="B687" s="328" t="s">
        <v>4227</v>
      </c>
      <c r="C687" s="328" t="s">
        <v>4056</v>
      </c>
      <c r="D687" s="329">
        <v>9.0000000000000006E-5</v>
      </c>
      <c r="F687" s="327" t="str">
        <f>"Declarable at "&amp;D687*100&amp;"% - CAS No. "&amp;Table237[[#This Row],[CAS]]&amp;", "&amp;Table237[[#This Row],[Descriptions]]</f>
        <v>Declarable at 0.009% - CAS No. 592-05-2, Lead cyanide</v>
      </c>
    </row>
    <row r="688" spans="1:6" ht="28.5">
      <c r="A688" s="327" t="s">
        <v>3242</v>
      </c>
      <c r="B688" s="328" t="s">
        <v>4228</v>
      </c>
      <c r="C688" s="328" t="s">
        <v>4056</v>
      </c>
      <c r="D688" s="329">
        <v>9.0000000000000006E-5</v>
      </c>
      <c r="F688" s="327" t="str">
        <f>"Declarable at "&amp;D688*100&amp;"% - CAS No. "&amp;Table237[[#This Row],[CAS]]&amp;", "&amp;Table237[[#This Row],[Descriptions]]</f>
        <v>Declarable at 0.009% - CAS No. 873-54-1, Lead dibenzoate</v>
      </c>
    </row>
    <row r="689" spans="1:6" ht="28.5">
      <c r="A689" s="327" t="s">
        <v>2588</v>
      </c>
      <c r="B689" s="328" t="s">
        <v>4229</v>
      </c>
      <c r="C689" s="328" t="s">
        <v>4056</v>
      </c>
      <c r="D689" s="329">
        <v>9.0000000000000006E-5</v>
      </c>
      <c r="F689" s="327" t="str">
        <f>"Declarable at "&amp;D689*100&amp;"% - CAS No. "&amp;Table237[[#This Row],[CAS]]&amp;", "&amp;Table237[[#This Row],[Descriptions]]</f>
        <v>Declarable at 0.009% - CAS No. 34018-28-5, Lead dibromate</v>
      </c>
    </row>
    <row r="690" spans="1:6" ht="28.5">
      <c r="A690" s="327" t="s">
        <v>2934</v>
      </c>
      <c r="B690" s="328" t="s">
        <v>4230</v>
      </c>
      <c r="C690" s="328" t="s">
        <v>4056</v>
      </c>
      <c r="D690" s="329">
        <v>9.0000000000000006E-5</v>
      </c>
      <c r="F690" s="327" t="str">
        <f>"Declarable at "&amp;D690*100&amp;"% - CAS No. "&amp;Table237[[#This Row],[CAS]]&amp;", "&amp;Table237[[#This Row],[Descriptions]]</f>
        <v>Declarable at 0.009% - CAS No. 65119-94-0, Lead dibutanolate</v>
      </c>
    </row>
    <row r="691" spans="1:6" ht="28.5">
      <c r="A691" s="327" t="s">
        <v>3195</v>
      </c>
      <c r="B691" s="328" t="s">
        <v>4231</v>
      </c>
      <c r="C691" s="328" t="s">
        <v>4056</v>
      </c>
      <c r="D691" s="329">
        <v>9.0000000000000006E-5</v>
      </c>
      <c r="F691" s="327" t="str">
        <f>"Declarable at "&amp;D691*100&amp;"% - CAS No. "&amp;Table237[[#This Row],[CAS]]&amp;", "&amp;Table237[[#This Row],[Descriptions]]</f>
        <v>Declarable at 0.009% - CAS No. 819-73-8, Lead dibutyrate</v>
      </c>
    </row>
    <row r="692" spans="1:6" ht="28.5">
      <c r="A692" s="327" t="s">
        <v>2525</v>
      </c>
      <c r="B692" s="328" t="s">
        <v>4232</v>
      </c>
      <c r="C692" s="328" t="s">
        <v>4056</v>
      </c>
      <c r="D692" s="329">
        <v>9.0000000000000006E-5</v>
      </c>
      <c r="F692" s="327" t="str">
        <f>"Declarable at "&amp;D692*100&amp;"% - CAS No. "&amp;Table237[[#This Row],[CAS]]&amp;", "&amp;Table237[[#This Row],[Descriptions]]</f>
        <v>Declarable at 0.009% - CAS No. 29597-84-0, Lead didocosanoate</v>
      </c>
    </row>
    <row r="693" spans="1:6" ht="28.5">
      <c r="A693" s="327" t="s">
        <v>2301</v>
      </c>
      <c r="B693" s="328" t="s">
        <v>4233</v>
      </c>
      <c r="C693" s="328" t="s">
        <v>4056</v>
      </c>
      <c r="D693" s="329">
        <v>9.0000000000000006E-5</v>
      </c>
      <c r="F693" s="327" t="str">
        <f>"Declarable at "&amp;D693*100&amp;"% - CAS No. "&amp;Table237[[#This Row],[CAS]]&amp;", "&amp;Table237[[#This Row],[Descriptions]]</f>
        <v>Declarable at 0.009% - CAS No. 15773-53-2, Lead dihexanoate</v>
      </c>
    </row>
    <row r="694" spans="1:6" ht="28.5">
      <c r="A694" s="327" t="s">
        <v>2366</v>
      </c>
      <c r="B694" s="328" t="s">
        <v>4234</v>
      </c>
      <c r="C694" s="328" t="s">
        <v>4056</v>
      </c>
      <c r="D694" s="329">
        <v>9.0000000000000006E-5</v>
      </c>
      <c r="F694" s="327" t="str">
        <f>"Declarable at "&amp;D694*100&amp;"% - CAS No. "&amp;Table237[[#This Row],[CAS]]&amp;", "&amp;Table237[[#This Row],[Descriptions]]</f>
        <v>Declarable at 0.009% - CAS No. 18917-82-3, Lead dilactate</v>
      </c>
    </row>
    <row r="695" spans="1:6" ht="28.5">
      <c r="A695" s="327" t="s">
        <v>2581</v>
      </c>
      <c r="B695" s="328" t="s">
        <v>4235</v>
      </c>
      <c r="C695" s="328" t="s">
        <v>4056</v>
      </c>
      <c r="D695" s="329">
        <v>9.0000000000000006E-5</v>
      </c>
      <c r="F695" s="327" t="str">
        <f>"Declarable at "&amp;D695*100&amp;"% - CAS No. "&amp;Table237[[#This Row],[CAS]]&amp;", "&amp;Table237[[#This Row],[Descriptions]]</f>
        <v>Declarable at 0.009% - CAS No. 33627-12-2, Lead dilinoleate</v>
      </c>
    </row>
    <row r="696" spans="1:6" ht="28.5">
      <c r="A696" s="327" t="s">
        <v>2369</v>
      </c>
      <c r="B696" s="328" t="s">
        <v>4236</v>
      </c>
      <c r="C696" s="328" t="s">
        <v>4056</v>
      </c>
      <c r="D696" s="329">
        <v>9.0000000000000006E-5</v>
      </c>
      <c r="F696" s="327" t="str">
        <f>"Declarable at "&amp;D696*100&amp;"% - CAS No. "&amp;Table237[[#This Row],[CAS]]&amp;", "&amp;Table237[[#This Row],[Descriptions]]</f>
        <v>Declarable at 0.009% - CAS No. 19010-66-3, Lead dimethyldithiocarbamate</v>
      </c>
    </row>
    <row r="697" spans="1:6" ht="28.5">
      <c r="A697" s="327" t="s">
        <v>2557</v>
      </c>
      <c r="B697" s="328" t="s">
        <v>4237</v>
      </c>
      <c r="C697" s="328" t="s">
        <v>4056</v>
      </c>
      <c r="D697" s="329">
        <v>9.0000000000000006E-5</v>
      </c>
      <c r="F697" s="327" t="str">
        <f>"Declarable at "&amp;D697*100&amp;"% - CAS No. "&amp;Table237[[#This Row],[CAS]]&amp;", "&amp;Table237[[#This Row],[Descriptions]]</f>
        <v>Declarable at 0.009% - CAS No. 32112-52-0, Lead dimyristate</v>
      </c>
    </row>
    <row r="698" spans="1:6" ht="28.5">
      <c r="A698" s="327" t="s">
        <v>2303</v>
      </c>
      <c r="B698" s="328" t="s">
        <v>4238</v>
      </c>
      <c r="C698" s="328" t="s">
        <v>4056</v>
      </c>
      <c r="D698" s="329">
        <v>9.0000000000000006E-5</v>
      </c>
      <c r="F698" s="327" t="str">
        <f>"Declarable at "&amp;D698*100&amp;"% - CAS No. "&amp;Table237[[#This Row],[CAS]]&amp;", "&amp;Table237[[#This Row],[Descriptions]]</f>
        <v>Declarable at 0.009% - CAS No. 15773-56-5, Lead dipalmitate</v>
      </c>
    </row>
    <row r="699" spans="1:6" ht="28.5">
      <c r="A699" s="327" t="s">
        <v>1956</v>
      </c>
      <c r="B699" s="328" t="s">
        <v>4239</v>
      </c>
      <c r="C699" s="328" t="s">
        <v>4056</v>
      </c>
      <c r="D699" s="329">
        <v>9.0000000000000006E-5</v>
      </c>
      <c r="F699" s="327" t="str">
        <f>"Declarable at "&amp;D699*100&amp;"% - CAS No. "&amp;Table237[[#This Row],[CAS]]&amp;", "&amp;Table237[[#This Row],[Descriptions]]</f>
        <v>Declarable at 0.009% - CAS No. 10294-58-3, Lead diphosphinate</v>
      </c>
    </row>
    <row r="700" spans="1:6" ht="28.5">
      <c r="A700" s="327" t="s">
        <v>2933</v>
      </c>
      <c r="B700" s="328" t="s">
        <v>4240</v>
      </c>
      <c r="C700" s="328" t="s">
        <v>4056</v>
      </c>
      <c r="D700" s="329">
        <v>9.0000000000000006E-5</v>
      </c>
      <c r="F700" s="327" t="str">
        <f>"Declarable at "&amp;D700*100&amp;"% - CAS No. "&amp;Table237[[#This Row],[CAS]]&amp;", "&amp;Table237[[#This Row],[Descriptions]]</f>
        <v>Declarable at 0.009% - CAS No. 6477-64-1, Lead dipicrate</v>
      </c>
    </row>
    <row r="701" spans="1:6" ht="28.5">
      <c r="A701" s="327" t="s">
        <v>3189</v>
      </c>
      <c r="B701" s="328" t="s">
        <v>4241</v>
      </c>
      <c r="C701" s="328" t="s">
        <v>4056</v>
      </c>
      <c r="D701" s="329">
        <v>9.0000000000000006E-5</v>
      </c>
      <c r="F701" s="327" t="str">
        <f>"Declarable at "&amp;D701*100&amp;"% - CAS No. "&amp;Table237[[#This Row],[CAS]]&amp;", "&amp;Table237[[#This Row],[Descriptions]]</f>
        <v>Declarable at 0.009% - CAS No. 814-70-0, Lead dipropionate</v>
      </c>
    </row>
    <row r="702" spans="1:6" ht="28.5">
      <c r="A702" s="327" t="s">
        <v>2214</v>
      </c>
      <c r="B702" s="328" t="s">
        <v>4242</v>
      </c>
      <c r="C702" s="328" t="s">
        <v>4056</v>
      </c>
      <c r="D702" s="329">
        <v>9.0000000000000006E-5</v>
      </c>
      <c r="F702" s="327" t="str">
        <f>"Declarable at "&amp;D702*100&amp;"% - CAS No. "&amp;Table237[[#This Row],[CAS]]&amp;", "&amp;Table237[[#This Row],[Descriptions]]</f>
        <v>Declarable at 0.009% - CAS No. 13767-78-7, Lead disulphamidate</v>
      </c>
    </row>
    <row r="703" spans="1:6" ht="28.5">
      <c r="A703" s="327" t="s">
        <v>2062</v>
      </c>
      <c r="B703" s="328" t="s">
        <v>4243</v>
      </c>
      <c r="C703" s="328" t="s">
        <v>4056</v>
      </c>
      <c r="D703" s="329">
        <v>9.0000000000000006E-5</v>
      </c>
      <c r="F703" s="327" t="str">
        <f>"Declarable at "&amp;D703*100&amp;"% - CAS No. "&amp;Table237[[#This Row],[CAS]]&amp;", "&amp;Table237[[#This Row],[Descriptions]]</f>
        <v>Declarable at 0.009% - CAS No. 12137-74-5, Lead disulphide</v>
      </c>
    </row>
    <row r="704" spans="1:6" ht="28.5">
      <c r="A704" s="327" t="s">
        <v>3352</v>
      </c>
      <c r="B704" s="328" t="s">
        <v>4244</v>
      </c>
      <c r="C704" s="328" t="s">
        <v>4056</v>
      </c>
      <c r="D704" s="329">
        <v>9.0000000000000006E-5</v>
      </c>
      <c r="F704" s="327" t="str">
        <f>"Declarable at "&amp;D704*100&amp;"% - CAS No. "&amp;Table237[[#This Row],[CAS]]&amp;", "&amp;Table237[[#This Row],[Descriptions]]</f>
        <v>Declarable at 0.009% - CAS No. 94232-40-3, Lead diundec-10-enoate</v>
      </c>
    </row>
    <row r="705" spans="1:6" ht="28.5">
      <c r="A705" s="327" t="s">
        <v>2217</v>
      </c>
      <c r="B705" s="328" t="s">
        <v>4245</v>
      </c>
      <c r="C705" s="328" t="s">
        <v>4056</v>
      </c>
      <c r="D705" s="329">
        <v>9.0000000000000006E-5</v>
      </c>
      <c r="F705" s="327" t="str">
        <f>"Declarable at "&amp;D705*100&amp;"% - CAS No. "&amp;Table237[[#This Row],[CAS]]&amp;", "&amp;Table237[[#This Row],[Descriptions]]</f>
        <v>Declarable at 0.009% - CAS No. 13814-96-5, Lead fluoborate</v>
      </c>
    </row>
    <row r="706" spans="1:6" ht="28.5">
      <c r="A706" s="327" t="s">
        <v>3146</v>
      </c>
      <c r="B706" s="328" t="s">
        <v>4246</v>
      </c>
      <c r="C706" s="328" t="s">
        <v>4056</v>
      </c>
      <c r="D706" s="329">
        <v>9.0000000000000006E-5</v>
      </c>
      <c r="F706" s="327" t="str">
        <f>"Declarable at "&amp;D706*100&amp;"% - CAS No. "&amp;Table237[[#This Row],[CAS]]&amp;", "&amp;Table237[[#This Row],[Descriptions]]</f>
        <v>Declarable at 0.009% - CAS No. 7783-46-2, Lead fluoride</v>
      </c>
    </row>
    <row r="707" spans="1:6" ht="28.5">
      <c r="A707" s="327" t="s">
        <v>3385</v>
      </c>
      <c r="B707" s="328" t="s">
        <v>4247</v>
      </c>
      <c r="C707" s="328" t="s">
        <v>4056</v>
      </c>
      <c r="D707" s="329">
        <v>9.0000000000000006E-5</v>
      </c>
      <c r="F707" s="327" t="str">
        <f>"Declarable at "&amp;D707*100&amp;"% - CAS No. "&amp;Table237[[#This Row],[CAS]]&amp;", "&amp;Table237[[#This Row],[Descriptions]]</f>
        <v>Declarable at 0.009% - CAS No. 97889-90-2, Lead fluoride hydroxide</v>
      </c>
    </row>
    <row r="708" spans="1:6" ht="28.5">
      <c r="A708" s="327" t="s">
        <v>2461</v>
      </c>
      <c r="B708" s="328" t="s">
        <v>4248</v>
      </c>
      <c r="C708" s="328" t="s">
        <v>4056</v>
      </c>
      <c r="D708" s="329">
        <v>9.0000000000000006E-5</v>
      </c>
      <c r="F708" s="327" t="str">
        <f>"Declarable at "&amp;D708*100&amp;"% - CAS No. "&amp;Table237[[#This Row],[CAS]]&amp;", "&amp;Table237[[#This Row],[Descriptions]]</f>
        <v>Declarable at 0.009% - CAS No. 25808-74-6, Lead fluorosilicate</v>
      </c>
    </row>
    <row r="709" spans="1:6" ht="28.5">
      <c r="A709" s="327" t="s">
        <v>3182</v>
      </c>
      <c r="B709" s="328" t="s">
        <v>4249</v>
      </c>
      <c r="C709" s="328" t="s">
        <v>4056</v>
      </c>
      <c r="D709" s="329">
        <v>9.0000000000000006E-5</v>
      </c>
      <c r="F709" s="327" t="str">
        <f>"Declarable at "&amp;D709*100&amp;"% - CAS No. "&amp;Table237[[#This Row],[CAS]]&amp;", "&amp;Table237[[#This Row],[Descriptions]]</f>
        <v>Declarable at 0.009% - CAS No. 811-54-1, Lead formate</v>
      </c>
    </row>
    <row r="710" spans="1:6" ht="28.5">
      <c r="A710" s="327" t="s">
        <v>2088</v>
      </c>
      <c r="B710" s="328" t="s">
        <v>4250</v>
      </c>
      <c r="C710" s="328" t="s">
        <v>4056</v>
      </c>
      <c r="D710" s="329">
        <v>9.0000000000000006E-5</v>
      </c>
      <c r="F710" s="327" t="str">
        <f>"Declarable at "&amp;D710*100&amp;"% - CAS No. "&amp;Table237[[#This Row],[CAS]]&amp;", "&amp;Table237[[#This Row],[Descriptions]]</f>
        <v>Declarable at 0.009% - CAS No. 12435-47-1, Lead germanate</v>
      </c>
    </row>
    <row r="711" spans="1:6" ht="28.5">
      <c r="A711" s="327" t="s">
        <v>2123</v>
      </c>
      <c r="B711" s="328" t="s">
        <v>4251</v>
      </c>
      <c r="C711" s="328" t="s">
        <v>4056</v>
      </c>
      <c r="D711" s="329">
        <v>9.0000000000000006E-5</v>
      </c>
      <c r="F711" s="327" t="str">
        <f>"Declarable at "&amp;D711*100&amp;"% - CAS No. "&amp;Table237[[#This Row],[CAS]]&amp;", "&amp;Table237[[#This Row],[Descriptions]]</f>
        <v>Declarable at 0.009% - CAS No. 1310-03-8, Lead hexafluorosilicate</v>
      </c>
    </row>
    <row r="712" spans="1:6" ht="28.5">
      <c r="A712" s="327" t="s">
        <v>2380</v>
      </c>
      <c r="B712" s="328" t="s">
        <v>4252</v>
      </c>
      <c r="C712" s="328" t="s">
        <v>4056</v>
      </c>
      <c r="D712" s="329">
        <v>9.0000000000000006E-5</v>
      </c>
      <c r="F712" s="327" t="str">
        <f>"Declarable at "&amp;D712*100&amp;"% - CAS No. "&amp;Table237[[#This Row],[CAS]]&amp;", "&amp;Table237[[#This Row],[Descriptions]]</f>
        <v>Declarable at 0.009% - CAS No. 19783-14-3, Lead hydroxide</v>
      </c>
    </row>
    <row r="713" spans="1:6" ht="28.5">
      <c r="A713" s="327" t="s">
        <v>2660</v>
      </c>
      <c r="B713" s="328" t="s">
        <v>4252</v>
      </c>
      <c r="C713" s="328" t="s">
        <v>4056</v>
      </c>
      <c r="D713" s="329">
        <v>9.0000000000000006E-5</v>
      </c>
      <c r="F713" s="327" t="str">
        <f>"Declarable at "&amp;D713*100&amp;"% - CAS No. "&amp;Table237[[#This Row],[CAS]]&amp;", "&amp;Table237[[#This Row],[Descriptions]]</f>
        <v>Declarable at 0.009% - CAS No. 39345-91-0, Lead hydroxide</v>
      </c>
    </row>
    <row r="714" spans="1:6" ht="28.5">
      <c r="A714" s="327" t="s">
        <v>2076</v>
      </c>
      <c r="B714" s="328" t="s">
        <v>4253</v>
      </c>
      <c r="C714" s="328" t="s">
        <v>4056</v>
      </c>
      <c r="D714" s="329">
        <v>9.0000000000000006E-5</v>
      </c>
      <c r="F714" s="327" t="str">
        <f>"Declarable at "&amp;D714*100&amp;"% - CAS No. "&amp;Table237[[#This Row],[CAS]]&amp;", "&amp;Table237[[#This Row],[Descriptions]]</f>
        <v>Declarable at 0.009% - CAS No. 12268-84-7, Lead hydroxide nitrate</v>
      </c>
    </row>
    <row r="715" spans="1:6" ht="28.5">
      <c r="A715" s="327" t="s">
        <v>3245</v>
      </c>
      <c r="B715" s="328" t="s">
        <v>4254</v>
      </c>
      <c r="C715" s="328" t="s">
        <v>4056</v>
      </c>
      <c r="D715" s="329">
        <v>9.0000000000000006E-5</v>
      </c>
      <c r="F715" s="327" t="str">
        <f>"Declarable at "&amp;D715*100&amp;"% - CAS No. "&amp;Table237[[#This Row],[CAS]]&amp;", "&amp;Table237[[#This Row],[Descriptions]]</f>
        <v>Declarable at 0.009% - CAS No. 87903-39-7, Lead hydroxysalicylate</v>
      </c>
    </row>
    <row r="716" spans="1:6" ht="28.5">
      <c r="A716" s="327" t="s">
        <v>3362</v>
      </c>
      <c r="B716" s="328" t="s">
        <v>4255</v>
      </c>
      <c r="C716" s="328" t="s">
        <v>4056</v>
      </c>
      <c r="D716" s="329">
        <v>9.0000000000000006E-5</v>
      </c>
      <c r="F716" s="327" t="str">
        <f>"Declarable at "&amp;D716*100&amp;"% - CAS No. "&amp;Table237[[#This Row],[CAS]]&amp;", "&amp;Table237[[#This Row],[Descriptions]]</f>
        <v>Declarable at 0.009% - CAS No. 94266-32-7, Lead icosanoate</v>
      </c>
    </row>
    <row r="717" spans="1:6" ht="28.5">
      <c r="A717" s="327" t="s">
        <v>3361</v>
      </c>
      <c r="B717" s="328" t="s">
        <v>4256</v>
      </c>
      <c r="C717" s="328" t="s">
        <v>4056</v>
      </c>
      <c r="D717" s="329">
        <v>9.0000000000000006E-5</v>
      </c>
      <c r="F717" s="327" t="str">
        <f>"Declarable at "&amp;D717*100&amp;"% - CAS No. "&amp;Table237[[#This Row],[CAS]]&amp;", "&amp;Table237[[#This Row],[Descriptions]]</f>
        <v>Declarable at 0.009% - CAS No. 94266-31-6, Lead icosanoate (1:2)</v>
      </c>
    </row>
    <row r="718" spans="1:6" ht="28.5">
      <c r="A718" s="327" t="s">
        <v>2458</v>
      </c>
      <c r="B718" s="328" t="s">
        <v>4257</v>
      </c>
      <c r="C718" s="328" t="s">
        <v>4056</v>
      </c>
      <c r="D718" s="329">
        <v>9.0000000000000006E-5</v>
      </c>
      <c r="F718" s="327" t="str">
        <f>"Declarable at "&amp;D718*100&amp;"% - CAS No. "&amp;Table237[[#This Row],[CAS]]&amp;", "&amp;Table237[[#This Row],[Descriptions]]</f>
        <v>Declarable at 0.009% - CAS No. 25659-31-8, Lead iodate</v>
      </c>
    </row>
    <row r="719" spans="1:6" ht="28.5">
      <c r="A719" s="327" t="s">
        <v>1932</v>
      </c>
      <c r="B719" s="328" t="s">
        <v>4258</v>
      </c>
      <c r="C719" s="328" t="s">
        <v>4056</v>
      </c>
      <c r="D719" s="329">
        <v>9.0000000000000006E-5</v>
      </c>
      <c r="F719" s="327" t="str">
        <f>"Declarable at "&amp;D719*100&amp;"% - CAS No. "&amp;Table237[[#This Row],[CAS]]&amp;", "&amp;Table237[[#This Row],[Descriptions]]</f>
        <v>Declarable at 0.009% - CAS No. 10101-63-0, Lead iodide</v>
      </c>
    </row>
    <row r="720" spans="1:6" ht="28.5">
      <c r="A720" s="327" t="s">
        <v>2655</v>
      </c>
      <c r="B720" s="328" t="s">
        <v>4259</v>
      </c>
      <c r="C720" s="328" t="s">
        <v>4056</v>
      </c>
      <c r="D720" s="329">
        <v>9.0000000000000006E-5</v>
      </c>
      <c r="F720" s="327" t="str">
        <f>"Declarable at "&amp;D720*100&amp;"% - CAS No. "&amp;Table237[[#This Row],[CAS]]&amp;", "&amp;Table237[[#This Row],[Descriptions]]</f>
        <v>Declarable at 0.009% - CAS No. 38787-87-0, Lead isophthalate</v>
      </c>
    </row>
    <row r="721" spans="1:6" ht="28.5">
      <c r="A721" s="327" t="s">
        <v>2332</v>
      </c>
      <c r="B721" s="328" t="s">
        <v>4260</v>
      </c>
      <c r="C721" s="328" t="s">
        <v>4056</v>
      </c>
      <c r="D721" s="329">
        <v>9.0000000000000006E-5</v>
      </c>
      <c r="F721" s="327" t="str">
        <f>"Declarable at "&amp;D721*100&amp;"% - CAS No. "&amp;Table237[[#This Row],[CAS]]&amp;", "&amp;Table237[[#This Row],[Descriptions]]</f>
        <v>Declarable at 0.009% - CAS No. 16996-51-3, Lead linoleate</v>
      </c>
    </row>
    <row r="722" spans="1:6" ht="28.5">
      <c r="A722" s="327" t="s">
        <v>3192</v>
      </c>
      <c r="B722" s="328" t="s">
        <v>4261</v>
      </c>
      <c r="C722" s="328" t="s">
        <v>4056</v>
      </c>
      <c r="D722" s="329">
        <v>9.0000000000000006E-5</v>
      </c>
      <c r="F722" s="327" t="str">
        <f>"Declarable at "&amp;D722*100&amp;"% - CAS No. "&amp;Table237[[#This Row],[CAS]]&amp;", "&amp;Table237[[#This Row],[Descriptions]]</f>
        <v>Declarable at 0.009% - CAS No. 816-68-2, Lead malate</v>
      </c>
    </row>
    <row r="723" spans="1:6" ht="28.5">
      <c r="A723" s="327" t="s">
        <v>2372</v>
      </c>
      <c r="B723" s="328" t="s">
        <v>4262</v>
      </c>
      <c r="C723" s="328" t="s">
        <v>4056</v>
      </c>
      <c r="D723" s="329">
        <v>9.0000000000000006E-5</v>
      </c>
      <c r="F723" s="327" t="str">
        <f>"Declarable at "&amp;D723*100&amp;"% - CAS No. "&amp;Table237[[#This Row],[CAS]]&amp;", "&amp;Table237[[#This Row],[Descriptions]]</f>
        <v>Declarable at 0.009% - CAS No. 19136-34-6, Lead maleate</v>
      </c>
    </row>
    <row r="724" spans="1:6" ht="28.5">
      <c r="A724" s="327" t="s">
        <v>1980</v>
      </c>
      <c r="B724" s="328" t="s">
        <v>4263</v>
      </c>
      <c r="C724" s="328" t="s">
        <v>4056</v>
      </c>
      <c r="D724" s="329">
        <v>9.0000000000000006E-5</v>
      </c>
      <c r="F724" s="327" t="str">
        <f>"Declarable at "&amp;D724*100&amp;"% - CAS No. "&amp;Table237[[#This Row],[CAS]]&amp;", "&amp;Table237[[#This Row],[Descriptions]]</f>
        <v>Declarable at 0.009% - CAS No. 1068-61-7, Lead methacrylate</v>
      </c>
    </row>
    <row r="725" spans="1:6" ht="28.5">
      <c r="A725" s="327" t="s">
        <v>2779</v>
      </c>
      <c r="B725" s="328" t="s">
        <v>4263</v>
      </c>
      <c r="C725" s="328" t="s">
        <v>4056</v>
      </c>
      <c r="D725" s="329">
        <v>9.0000000000000006E-5</v>
      </c>
      <c r="F725" s="327" t="str">
        <f>"Declarable at "&amp;D725*100&amp;"% - CAS No. "&amp;Table237[[#This Row],[CAS]]&amp;", "&amp;Table237[[#This Row],[Descriptions]]</f>
        <v>Declarable at 0.009% - CAS No. 52609-46-8, Lead methacrylate</v>
      </c>
    </row>
    <row r="726" spans="1:6" ht="28.5">
      <c r="A726" s="327" t="s">
        <v>1946</v>
      </c>
      <c r="B726" s="328" t="s">
        <v>4264</v>
      </c>
      <c r="C726" s="328" t="s">
        <v>4056</v>
      </c>
      <c r="D726" s="329">
        <v>9.0000000000000006E-5</v>
      </c>
      <c r="F726" s="327" t="str">
        <f>"Declarable at "&amp;D726*100&amp;"% - CAS No. "&amp;Table237[[#This Row],[CAS]]&amp;", "&amp;Table237[[#This Row],[Descriptions]]</f>
        <v>Declarable at 0.009% - CAS No. 10190-55-3, Lead molybdate</v>
      </c>
    </row>
    <row r="727" spans="1:6" ht="28.5">
      <c r="A727" s="327" t="s">
        <v>2133</v>
      </c>
      <c r="B727" s="328" t="s">
        <v>4265</v>
      </c>
      <c r="C727" s="328" t="s">
        <v>4056</v>
      </c>
      <c r="D727" s="329">
        <v>9.0000000000000006E-5</v>
      </c>
      <c r="F727" s="327" t="str">
        <f>"Declarable at "&amp;D727*100&amp;"% - CAS No. "&amp;Table237[[#This Row],[CAS]]&amp;", "&amp;Table237[[#This Row],[Descriptions]]</f>
        <v>Declarable at 0.009% - CAS No. 1317-36-8, Lead monoxide</v>
      </c>
    </row>
    <row r="728" spans="1:6" ht="28.5">
      <c r="A728" s="327" t="s">
        <v>2387</v>
      </c>
      <c r="B728" s="328" t="s">
        <v>4266</v>
      </c>
      <c r="C728" s="328" t="s">
        <v>4056</v>
      </c>
      <c r="D728" s="329">
        <v>9.0000000000000006E-5</v>
      </c>
      <c r="F728" s="327" t="str">
        <f>"Declarable at "&amp;D728*100&amp;"% - CAS No. "&amp;Table237[[#This Row],[CAS]]&amp;", "&amp;Table237[[#This Row],[Descriptions]]</f>
        <v>Declarable at 0.009% - CAS No. 20403-41-2, Lead myristate</v>
      </c>
    </row>
    <row r="729" spans="1:6" ht="28.5">
      <c r="A729" s="327" t="s">
        <v>2762</v>
      </c>
      <c r="B729" s="328" t="s">
        <v>4267</v>
      </c>
      <c r="C729" s="328" t="s">
        <v>4056</v>
      </c>
      <c r="D729" s="329">
        <v>9.0000000000000006E-5</v>
      </c>
      <c r="F729" s="327" t="str">
        <f>"Declarable at "&amp;D729*100&amp;"% - CAS No. "&amp;Table237[[#This Row],[CAS]]&amp;", "&amp;Table237[[#This Row],[Descriptions]]</f>
        <v>Declarable at 0.009% - CAS No. 50825-29-1, Lead naphthalate</v>
      </c>
    </row>
    <row r="730" spans="1:6" ht="28.5">
      <c r="A730" s="327" t="s">
        <v>2895</v>
      </c>
      <c r="B730" s="328" t="s">
        <v>4268</v>
      </c>
      <c r="C730" s="328" t="s">
        <v>4056</v>
      </c>
      <c r="D730" s="329">
        <v>9.0000000000000006E-5</v>
      </c>
      <c r="F730" s="327" t="str">
        <f>"Declarable at "&amp;D730*100&amp;"% - CAS No. "&amp;Table237[[#This Row],[CAS]]&amp;", "&amp;Table237[[#This Row],[Descriptions]]</f>
        <v>Declarable at 0.009% - CAS No. 61790-14-5, Lead naphthenate</v>
      </c>
    </row>
    <row r="731" spans="1:6" ht="28.5">
      <c r="A731" s="327" t="s">
        <v>2049</v>
      </c>
      <c r="B731" s="328" t="s">
        <v>4269</v>
      </c>
      <c r="C731" s="328" t="s">
        <v>4056</v>
      </c>
      <c r="D731" s="329">
        <v>9.0000000000000006E-5</v>
      </c>
      <c r="F731" s="327" t="str">
        <f>"Declarable at "&amp;D731*100&amp;"% - CAS No. "&amp;Table237[[#This Row],[CAS]]&amp;", "&amp;Table237[[#This Row],[Descriptions]]</f>
        <v>Declarable at 0.009% - CAS No. 12034-88-7, Lead neobate</v>
      </c>
    </row>
    <row r="732" spans="1:6" ht="28.5">
      <c r="A732" s="327" t="s">
        <v>2488</v>
      </c>
      <c r="B732" s="328" t="s">
        <v>4270</v>
      </c>
      <c r="C732" s="328" t="s">
        <v>4056</v>
      </c>
      <c r="D732" s="329">
        <v>9.0000000000000006E-5</v>
      </c>
      <c r="F732" s="327" t="str">
        <f>"Declarable at "&amp;D732*100&amp;"% - CAS No. "&amp;Table237[[#This Row],[CAS]]&amp;", "&amp;Table237[[#This Row],[Descriptions]]</f>
        <v>Declarable at 0.009% - CAS No. 27253-28-7, Lead neodecanoate</v>
      </c>
    </row>
    <row r="733" spans="1:6" ht="28.5">
      <c r="A733" s="327" t="s">
        <v>1927</v>
      </c>
      <c r="B733" s="328" t="s">
        <v>4271</v>
      </c>
      <c r="C733" s="328" t="s">
        <v>4056</v>
      </c>
      <c r="D733" s="329">
        <v>9.0000000000000006E-5</v>
      </c>
      <c r="F733" s="327" t="str">
        <f>"Declarable at "&amp;D733*100&amp;"% - CAS No. "&amp;Table237[[#This Row],[CAS]]&amp;", "&amp;Table237[[#This Row],[Descriptions]]</f>
        <v>Declarable at 0.009% - CAS No. 10099-74-8, Lead nitrate</v>
      </c>
    </row>
    <row r="734" spans="1:6" ht="28.5">
      <c r="A734" s="327" t="s">
        <v>2767</v>
      </c>
      <c r="B734" s="328" t="s">
        <v>4272</v>
      </c>
      <c r="C734" s="328" t="s">
        <v>4056</v>
      </c>
      <c r="D734" s="329">
        <v>9.0000000000000006E-5</v>
      </c>
      <c r="F734" s="327" t="str">
        <f>"Declarable at "&amp;D734*100&amp;"% - CAS No. "&amp;Table237[[#This Row],[CAS]]&amp;", "&amp;Table237[[#This Row],[Descriptions]]</f>
        <v>Declarable at 0.009% - CAS No. 51317-24-9, Lead nitroresorcinate</v>
      </c>
    </row>
    <row r="735" spans="1:6" ht="28.5">
      <c r="A735" s="327" t="s">
        <v>2016</v>
      </c>
      <c r="B735" s="328" t="s">
        <v>4273</v>
      </c>
      <c r="C735" s="328" t="s">
        <v>4056</v>
      </c>
      <c r="D735" s="329">
        <v>9.0000000000000006E-5</v>
      </c>
      <c r="F735" s="327" t="str">
        <f>"Declarable at "&amp;D735*100&amp;"% - CAS No. "&amp;Table237[[#This Row],[CAS]]&amp;", "&amp;Table237[[#This Row],[Descriptions]]</f>
        <v>Declarable at 0.009% - CAS No. 1120-46-3, Lead oleate</v>
      </c>
    </row>
    <row r="736" spans="1:6" ht="28.5">
      <c r="A736" s="327" t="s">
        <v>3190</v>
      </c>
      <c r="B736" s="328" t="s">
        <v>4274</v>
      </c>
      <c r="C736" s="328" t="s">
        <v>4056</v>
      </c>
      <c r="D736" s="329">
        <v>9.0000000000000006E-5</v>
      </c>
      <c r="F736" s="327" t="str">
        <f>"Declarable at "&amp;D736*100&amp;"% - CAS No. "&amp;Table237[[#This Row],[CAS]]&amp;", "&amp;Table237[[#This Row],[Descriptions]]</f>
        <v>Declarable at 0.009% - CAS No. 814-93-7, Lead oxalate</v>
      </c>
    </row>
    <row r="737" spans="1:6" ht="28.5">
      <c r="A737" s="327" t="s">
        <v>2147</v>
      </c>
      <c r="B737" s="328" t="s">
        <v>4275</v>
      </c>
      <c r="C737" s="328" t="s">
        <v>4056</v>
      </c>
      <c r="D737" s="329">
        <v>9.0000000000000006E-5</v>
      </c>
      <c r="F737" s="327" t="str">
        <f>"Declarable at "&amp;D737*100&amp;"% - CAS No. "&amp;Table237[[#This Row],[CAS]]&amp;", "&amp;Table237[[#This Row],[Descriptions]]</f>
        <v>Declarable at 0.009% - CAS No. 1335-25-7, Lead oxide</v>
      </c>
    </row>
    <row r="738" spans="1:6" ht="28.5">
      <c r="A738" s="327" t="s">
        <v>2054</v>
      </c>
      <c r="B738" s="328" t="s">
        <v>4276</v>
      </c>
      <c r="C738" s="328" t="s">
        <v>4056</v>
      </c>
      <c r="D738" s="329">
        <v>9.0000000000000006E-5</v>
      </c>
      <c r="F738" s="327" t="str">
        <f>"Declarable at "&amp;D738*100&amp;"% - CAS No. "&amp;Table237[[#This Row],[CAS]]&amp;", "&amp;Table237[[#This Row],[Descriptions]]</f>
        <v>Declarable at 0.009% - CAS No. 12059-89-1, Lead oxide (Pb2O)</v>
      </c>
    </row>
    <row r="739" spans="1:6" ht="28.5">
      <c r="A739" s="327" t="s">
        <v>2986</v>
      </c>
      <c r="B739" s="328" t="s">
        <v>4277</v>
      </c>
      <c r="C739" s="328" t="s">
        <v>4056</v>
      </c>
      <c r="D739" s="329">
        <v>9.0000000000000006E-5</v>
      </c>
      <c r="F739" s="327" t="str">
        <f>"Declarable at "&amp;D739*100&amp;"% - CAS No. "&amp;Table237[[#This Row],[CAS]]&amp;", "&amp;Table237[[#This Row],[Descriptions]]</f>
        <v>Declarable at 0.009% - CAS No. 68411-78-9, Lead oxide (PbO), lead-contg.</v>
      </c>
    </row>
    <row r="740" spans="1:6" ht="28.5">
      <c r="A740" s="327" t="s">
        <v>3019</v>
      </c>
      <c r="B740" s="328" t="s">
        <v>4278</v>
      </c>
      <c r="C740" s="328" t="s">
        <v>4056</v>
      </c>
      <c r="D740" s="329">
        <v>9.0000000000000006E-5</v>
      </c>
      <c r="F740" s="327" t="str">
        <f>"Declarable at "&amp;D740*100&amp;"% - CAS No. "&amp;Table237[[#This Row],[CAS]]&amp;", "&amp;Table237[[#This Row],[Descriptions]]</f>
        <v>Declarable at 0.009% - CAS No. 69029-53-4, Lead oxide (PbO), retort</v>
      </c>
    </row>
    <row r="741" spans="1:6" ht="28.5">
      <c r="A741" s="327" t="s">
        <v>2065</v>
      </c>
      <c r="B741" s="328" t="s">
        <v>4279</v>
      </c>
      <c r="C741" s="328" t="s">
        <v>4056</v>
      </c>
      <c r="D741" s="329">
        <v>9.0000000000000006E-5</v>
      </c>
      <c r="F741" s="327" t="str">
        <f>"Declarable at "&amp;D741*100&amp;"% - CAS No. "&amp;Table237[[#This Row],[CAS]]&amp;", "&amp;Table237[[#This Row],[Descriptions]]</f>
        <v>Declarable at 0.009% - CAS No. 12141-20-7, Lead oxide phosphonate (Pb3O2(HPO3))</v>
      </c>
    </row>
    <row r="742" spans="1:6" ht="28.5">
      <c r="A742" s="327" t="s">
        <v>2185</v>
      </c>
      <c r="B742" s="328" t="s">
        <v>4280</v>
      </c>
      <c r="C742" s="328" t="s">
        <v>4056</v>
      </c>
      <c r="D742" s="329">
        <v>9.0000000000000006E-5</v>
      </c>
      <c r="F742" s="327" t="str">
        <f>"Declarable at "&amp;D742*100&amp;"% - CAS No. "&amp;Table237[[#This Row],[CAS]]&amp;", "&amp;Table237[[#This Row],[Descriptions]]</f>
        <v>Declarable at 0.009% - CAS No. 1344-40-7, Lead oxide phosphonate, hemihydrate</v>
      </c>
    </row>
    <row r="743" spans="1:6" ht="28.5">
      <c r="A743" s="327" t="s">
        <v>2113</v>
      </c>
      <c r="B743" s="328" t="s">
        <v>4281</v>
      </c>
      <c r="C743" s="328" t="s">
        <v>4056</v>
      </c>
      <c r="D743" s="329">
        <v>9.0000000000000006E-5</v>
      </c>
      <c r="F743" s="327" t="str">
        <f>"Declarable at "&amp;D743*100&amp;"% - CAS No. "&amp;Table237[[#This Row],[CAS]]&amp;", "&amp;Table237[[#This Row],[Descriptions]]</f>
        <v>Declarable at 0.009% - CAS No. 12765-51-4, Lead oxide sulfate</v>
      </c>
    </row>
    <row r="744" spans="1:6" ht="28.5">
      <c r="A744" s="327" t="s">
        <v>2051</v>
      </c>
      <c r="B744" s="328" t="s">
        <v>4282</v>
      </c>
      <c r="C744" s="328" t="s">
        <v>4056</v>
      </c>
      <c r="D744" s="329">
        <v>9.0000000000000006E-5</v>
      </c>
      <c r="F744" s="327" t="str">
        <f>"Declarable at "&amp;D744*100&amp;"% - CAS No. "&amp;Table237[[#This Row],[CAS]]&amp;", "&amp;Table237[[#This Row],[Descriptions]]</f>
        <v>Declarable at 0.009% - CAS No. 12036-76-9, Lead oxide sulfate (Pb2O(SO4))</v>
      </c>
    </row>
    <row r="745" spans="1:6" ht="28.5">
      <c r="A745" s="327" t="s">
        <v>2069</v>
      </c>
      <c r="B745" s="328" t="s">
        <v>4283</v>
      </c>
      <c r="C745" s="328" t="s">
        <v>4056</v>
      </c>
      <c r="D745" s="329">
        <v>9.0000000000000006E-5</v>
      </c>
      <c r="F745" s="327" t="str">
        <f>"Declarable at "&amp;D745*100&amp;"% - CAS No. "&amp;Table237[[#This Row],[CAS]]&amp;", "&amp;Table237[[#This Row],[Descriptions]]</f>
        <v>Declarable at 0.009% - CAS No. 12202-17-4, Lead oxide sulfate (Pb4O3(SO4))</v>
      </c>
    </row>
    <row r="746" spans="1:6" ht="28.5">
      <c r="A746" s="327" t="s">
        <v>2058</v>
      </c>
      <c r="B746" s="328" t="s">
        <v>4284</v>
      </c>
      <c r="C746" s="328" t="s">
        <v>4056</v>
      </c>
      <c r="D746" s="329">
        <v>9.0000000000000006E-5</v>
      </c>
      <c r="F746" s="327" t="str">
        <f>"Declarable at "&amp;D746*100&amp;"% - CAS No. "&amp;Table237[[#This Row],[CAS]]&amp;", "&amp;Table237[[#This Row],[Descriptions]]</f>
        <v>Declarable at 0.009% - CAS No. 12065-90-6, Lead oxide sulfate (Pb5O4(SO4))</v>
      </c>
    </row>
    <row r="747" spans="1:6" ht="28.5">
      <c r="A747" s="327" t="s">
        <v>2378</v>
      </c>
      <c r="B747" s="328" t="s">
        <v>4285</v>
      </c>
      <c r="C747" s="328" t="s">
        <v>4056</v>
      </c>
      <c r="D747" s="329">
        <v>9.0000000000000006E-5</v>
      </c>
      <c r="F747" s="327" t="str">
        <f>"Declarable at "&amp;D747*100&amp;"% - CAS No. "&amp;Table237[[#This Row],[CAS]]&amp;", "&amp;Table237[[#This Row],[Descriptions]]</f>
        <v>Declarable at 0.009% - CAS No. 19528-55-3, Lead palmitate</v>
      </c>
    </row>
    <row r="748" spans="1:6" ht="28.5">
      <c r="A748" s="327" t="s">
        <v>3345</v>
      </c>
      <c r="B748" s="328" t="s">
        <v>4286</v>
      </c>
      <c r="C748" s="328" t="s">
        <v>4056</v>
      </c>
      <c r="D748" s="329">
        <v>9.0000000000000006E-5</v>
      </c>
      <c r="F748" s="327" t="str">
        <f>"Declarable at "&amp;D748*100&amp;"% - CAS No. "&amp;Table237[[#This Row],[CAS]]&amp;", "&amp;Table237[[#This Row],[Descriptions]]</f>
        <v>Declarable at 0.009% - CAS No. 93966-74-6, Lead pentadecanoate</v>
      </c>
    </row>
    <row r="749" spans="1:6" ht="28.5">
      <c r="A749" s="327" t="s">
        <v>2208</v>
      </c>
      <c r="B749" s="328" t="s">
        <v>4287</v>
      </c>
      <c r="C749" s="328" t="s">
        <v>4056</v>
      </c>
      <c r="D749" s="329">
        <v>9.0000000000000006E-5</v>
      </c>
      <c r="F749" s="327" t="str">
        <f>"Declarable at "&amp;D749*100&amp;"% - CAS No. "&amp;Table237[[#This Row],[CAS]]&amp;", "&amp;Table237[[#This Row],[Descriptions]]</f>
        <v>Declarable at 0.009% - CAS No. 13637-76-8, Lead perchlorate</v>
      </c>
    </row>
    <row r="750" spans="1:6" ht="28.5">
      <c r="A750" s="327" t="s">
        <v>2122</v>
      </c>
      <c r="B750" s="328" t="s">
        <v>4288</v>
      </c>
      <c r="C750" s="328" t="s">
        <v>4056</v>
      </c>
      <c r="D750" s="329">
        <v>9.0000000000000006E-5</v>
      </c>
      <c r="F750" s="327" t="str">
        <f>"Declarable at "&amp;D750*100&amp;"% - CAS No. "&amp;Table237[[#This Row],[CAS]]&amp;", "&amp;Table237[[#This Row],[Descriptions]]</f>
        <v>Declarable at 0.009% - CAS No. 1309-60-0, Lead peroxide</v>
      </c>
    </row>
    <row r="751" spans="1:6" ht="28.5">
      <c r="A751" s="327" t="s">
        <v>3085</v>
      </c>
      <c r="B751" s="328" t="s">
        <v>4289</v>
      </c>
      <c r="C751" s="328" t="s">
        <v>4056</v>
      </c>
      <c r="D751" s="329">
        <v>9.0000000000000006E-5</v>
      </c>
      <c r="F751" s="327" t="str">
        <f>"Declarable at "&amp;D751*100&amp;"% - CAS No. "&amp;Table237[[#This Row],[CAS]]&amp;", "&amp;Table237[[#This Row],[Descriptions]]</f>
        <v>Declarable at 0.009% - CAS No. 7446-27-7, Lead phosphate</v>
      </c>
    </row>
    <row r="752" spans="1:6" ht="28.5">
      <c r="A752" s="327" t="s">
        <v>2317</v>
      </c>
      <c r="B752" s="328" t="s">
        <v>4290</v>
      </c>
      <c r="C752" s="328" t="s">
        <v>4056</v>
      </c>
      <c r="D752" s="329">
        <v>9.0000000000000006E-5</v>
      </c>
      <c r="F752" s="327" t="str">
        <f>"Declarable at "&amp;D752*100&amp;"% - CAS No. "&amp;Table237[[#This Row],[CAS]]&amp;", "&amp;Table237[[#This Row],[Descriptions]]</f>
        <v>Declarable at 0.009% - CAS No. 16183-12-3, Lead phthalate</v>
      </c>
    </row>
    <row r="753" spans="1:6" ht="28.5">
      <c r="A753" s="327" t="s">
        <v>2982</v>
      </c>
      <c r="B753" s="328" t="s">
        <v>4290</v>
      </c>
      <c r="C753" s="328" t="s">
        <v>4056</v>
      </c>
      <c r="D753" s="329">
        <v>9.0000000000000006E-5</v>
      </c>
      <c r="F753" s="327" t="str">
        <f>"Declarable at "&amp;D753*100&amp;"% - CAS No. "&amp;Table237[[#This Row],[CAS]]&amp;", "&amp;Table237[[#This Row],[Descriptions]]</f>
        <v>Declarable at 0.009% - CAS No. 6838-85-3, Lead phthalate</v>
      </c>
    </row>
    <row r="754" spans="1:6" ht="28.5">
      <c r="A754" s="327" t="s">
        <v>2460</v>
      </c>
      <c r="B754" s="328" t="s">
        <v>4291</v>
      </c>
      <c r="C754" s="328" t="s">
        <v>4056</v>
      </c>
      <c r="D754" s="329">
        <v>9.0000000000000006E-5</v>
      </c>
      <c r="F754" s="327" t="str">
        <f>"Declarable at "&amp;D754*100&amp;"% - CAS No. "&amp;Table237[[#This Row],[CAS]]&amp;", "&amp;Table237[[#This Row],[Descriptions]]</f>
        <v>Declarable at 0.009% - CAS No. 25721-38-4, Lead picrate</v>
      </c>
    </row>
    <row r="755" spans="1:6" ht="28.5">
      <c r="A755" s="327" t="s">
        <v>2704</v>
      </c>
      <c r="B755" s="328" t="s">
        <v>4292</v>
      </c>
      <c r="C755" s="328" t="s">
        <v>4056</v>
      </c>
      <c r="D755" s="329">
        <v>9.0000000000000006E-5</v>
      </c>
      <c r="F755" s="327" t="str">
        <f>"Declarable at "&amp;D755*100&amp;"% - CAS No. "&amp;Table237[[#This Row],[CAS]]&amp;", "&amp;Table237[[#This Row],[Descriptions]]</f>
        <v>Declarable at 0.009% - CAS No. 42558-73-6, Lead propionate</v>
      </c>
    </row>
    <row r="756" spans="1:6" ht="28.5">
      <c r="A756" s="327" t="s">
        <v>2191</v>
      </c>
      <c r="B756" s="328" t="s">
        <v>4293</v>
      </c>
      <c r="C756" s="328" t="s">
        <v>4056</v>
      </c>
      <c r="D756" s="329">
        <v>9.0000000000000006E-5</v>
      </c>
      <c r="F756" s="327" t="str">
        <f>"Declarable at "&amp;D756*100&amp;"% - CAS No. "&amp;Table237[[#This Row],[CAS]]&amp;", "&amp;Table237[[#This Row],[Descriptions]]</f>
        <v>Declarable at 0.009% - CAS No. 13453-66-2, Lead pyrophosphate</v>
      </c>
    </row>
    <row r="757" spans="1:6" ht="28.5">
      <c r="A757" s="327" t="s">
        <v>2639</v>
      </c>
      <c r="B757" s="328" t="s">
        <v>4294</v>
      </c>
      <c r="C757" s="328" t="s">
        <v>4056</v>
      </c>
      <c r="D757" s="329">
        <v>9.0000000000000006E-5</v>
      </c>
      <c r="F757" s="327" t="str">
        <f>"Declarable at "&amp;D757*100&amp;"% - CAS No. "&amp;Table237[[#This Row],[CAS]]&amp;", "&amp;Table237[[#This Row],[Descriptions]]</f>
        <v>Declarable at 0.009% - CAS No. 37194-88-0, Lead ruthenium oxide (PbRuO3)</v>
      </c>
    </row>
    <row r="758" spans="1:6" ht="28.5">
      <c r="A758" s="327" t="s">
        <v>2523</v>
      </c>
      <c r="B758" s="328" t="s">
        <v>4295</v>
      </c>
      <c r="C758" s="328" t="s">
        <v>4056</v>
      </c>
      <c r="D758" s="329">
        <v>9.0000000000000006E-5</v>
      </c>
      <c r="F758" s="327" t="str">
        <f>"Declarable at "&amp;D758*100&amp;"% - CAS No. "&amp;Table237[[#This Row],[CAS]]&amp;", "&amp;Table237[[#This Row],[Descriptions]]</f>
        <v>Declarable at 0.009% - CAS No. 29473-77-6, Lead sebacate</v>
      </c>
    </row>
    <row r="759" spans="1:6" ht="28.5">
      <c r="A759" s="327" t="s">
        <v>3084</v>
      </c>
      <c r="B759" s="328" t="s">
        <v>4296</v>
      </c>
      <c r="C759" s="328" t="s">
        <v>4056</v>
      </c>
      <c r="D759" s="329">
        <v>9.0000000000000006E-5</v>
      </c>
      <c r="F759" s="327" t="str">
        <f>"Declarable at "&amp;D759*100&amp;"% - CAS No. "&amp;Table237[[#This Row],[CAS]]&amp;", "&amp;Table237[[#This Row],[Descriptions]]</f>
        <v>Declarable at 0.009% - CAS No. 7446-15-3, Lead selenate</v>
      </c>
    </row>
    <row r="760" spans="1:6" ht="28.5">
      <c r="A760" s="327" t="s">
        <v>2060</v>
      </c>
      <c r="B760" s="328" t="s">
        <v>4297</v>
      </c>
      <c r="C760" s="328" t="s">
        <v>4056</v>
      </c>
      <c r="D760" s="329">
        <v>9.0000000000000006E-5</v>
      </c>
      <c r="F760" s="327" t="str">
        <f>"Declarable at "&amp;D760*100&amp;"% - CAS No. "&amp;Table237[[#This Row],[CAS]]&amp;", "&amp;Table237[[#This Row],[Descriptions]]</f>
        <v>Declarable at 0.009% - CAS No. 12069-00-0, Lead selenide</v>
      </c>
    </row>
    <row r="761" spans="1:6" ht="28.5">
      <c r="A761" s="327" t="s">
        <v>3089</v>
      </c>
      <c r="B761" s="328" t="s">
        <v>4298</v>
      </c>
      <c r="C761" s="328" t="s">
        <v>4056</v>
      </c>
      <c r="D761" s="329">
        <v>9.0000000000000006E-5</v>
      </c>
      <c r="F761" s="327" t="str">
        <f>"Declarable at "&amp;D761*100&amp;"% - CAS No. "&amp;Table237[[#This Row],[CAS]]&amp;", "&amp;Table237[[#This Row],[Descriptions]]</f>
        <v>Declarable at 0.009% - CAS No. 7488-51-9, Lead selenite</v>
      </c>
    </row>
    <row r="762" spans="1:6" ht="28.5">
      <c r="A762" s="327" t="s">
        <v>2006</v>
      </c>
      <c r="B762" s="328" t="s">
        <v>4299</v>
      </c>
      <c r="C762" s="328" t="s">
        <v>4056</v>
      </c>
      <c r="D762" s="329">
        <v>9.0000000000000006E-5</v>
      </c>
      <c r="F762" s="327" t="str">
        <f>"Declarable at "&amp;D762*100&amp;"% - CAS No. "&amp;Table237[[#This Row],[CAS]]&amp;", "&amp;Table237[[#This Row],[Descriptions]]</f>
        <v>Declarable at 0.009% - CAS No. 11120-22-2, Lead silicate</v>
      </c>
    </row>
    <row r="763" spans="1:6" ht="28.5">
      <c r="A763" s="327" t="s">
        <v>2206</v>
      </c>
      <c r="B763" s="328" t="s">
        <v>4299</v>
      </c>
      <c r="C763" s="328" t="s">
        <v>4056</v>
      </c>
      <c r="D763" s="329">
        <v>9.0000000000000006E-5</v>
      </c>
      <c r="F763" s="327" t="str">
        <f>"Declarable at "&amp;D763*100&amp;"% - CAS No. "&amp;Table237[[#This Row],[CAS]]&amp;", "&amp;Table237[[#This Row],[Descriptions]]</f>
        <v>Declarable at 0.009% - CAS No. 13566-17-1, Lead silicate</v>
      </c>
    </row>
    <row r="764" spans="1:6" ht="28.5">
      <c r="A764" s="327" t="s">
        <v>2422</v>
      </c>
      <c r="B764" s="328" t="s">
        <v>4299</v>
      </c>
      <c r="C764" s="328" t="s">
        <v>4056</v>
      </c>
      <c r="D764" s="329">
        <v>9.0000000000000006E-5</v>
      </c>
      <c r="F764" s="327" t="str">
        <f>"Declarable at "&amp;D764*100&amp;"% - CAS No. "&amp;Table237[[#This Row],[CAS]]&amp;", "&amp;Table237[[#This Row],[Descriptions]]</f>
        <v>Declarable at 0.009% - CAS No. 22569-74-0, Lead silicate</v>
      </c>
    </row>
    <row r="765" spans="1:6" ht="28.5">
      <c r="A765" s="327" t="s">
        <v>2104</v>
      </c>
      <c r="B765" s="328" t="s">
        <v>4300</v>
      </c>
      <c r="C765" s="328" t="s">
        <v>4056</v>
      </c>
      <c r="D765" s="329">
        <v>9.0000000000000006E-5</v>
      </c>
      <c r="F765" s="327" t="str">
        <f>"Declarable at "&amp;D765*100&amp;"% - CAS No. "&amp;Table237[[#This Row],[CAS]]&amp;", "&amp;Table237[[#This Row],[Descriptions]]</f>
        <v>Declarable at 0.009% - CAS No. 12687-78-4, Lead silicate sulfate</v>
      </c>
    </row>
    <row r="766" spans="1:6" ht="28.5">
      <c r="A766" s="327" t="s">
        <v>2954</v>
      </c>
      <c r="B766" s="328" t="s">
        <v>4300</v>
      </c>
      <c r="C766" s="328" t="s">
        <v>4056</v>
      </c>
      <c r="D766" s="329">
        <v>9.0000000000000006E-5</v>
      </c>
      <c r="F766" s="327" t="str">
        <f>"Declarable at "&amp;D766*100&amp;"% - CAS No. "&amp;Table237[[#This Row],[CAS]]&amp;", "&amp;Table237[[#This Row],[Descriptions]]</f>
        <v>Declarable at 0.009% - CAS No. 67711-86-8, Lead silicate sulfate</v>
      </c>
    </row>
    <row r="767" spans="1:6" ht="28.5">
      <c r="A767" s="327" t="s">
        <v>3077</v>
      </c>
      <c r="B767" s="328" t="s">
        <v>4301</v>
      </c>
      <c r="C767" s="328" t="s">
        <v>4056</v>
      </c>
      <c r="D767" s="329">
        <v>9.0000000000000006E-5</v>
      </c>
      <c r="F767" s="327" t="str">
        <f>"Declarable at "&amp;D767*100&amp;"% - CAS No. "&amp;Table237[[#This Row],[CAS]]&amp;", "&amp;Table237[[#This Row],[Descriptions]]</f>
        <v>Declarable at 0.009% - CAS No. 7428-48-0, Lead stearate</v>
      </c>
    </row>
    <row r="768" spans="1:6" ht="28.5">
      <c r="A768" s="327" t="s">
        <v>2780</v>
      </c>
      <c r="B768" s="328" t="s">
        <v>4302</v>
      </c>
      <c r="C768" s="328" t="s">
        <v>4056</v>
      </c>
      <c r="D768" s="329">
        <v>9.0000000000000006E-5</v>
      </c>
      <c r="F768" s="327" t="str">
        <f>"Declarable at "&amp;D768*100&amp;"% - CAS No. "&amp;Table237[[#This Row],[CAS]]&amp;", "&amp;Table237[[#This Row],[Descriptions]]</f>
        <v>Declarable at 0.009% - CAS No. 52652-59-2, Lead stearate dibasic</v>
      </c>
    </row>
    <row r="769" spans="1:6" ht="28.5">
      <c r="A769" s="327" t="s">
        <v>2922</v>
      </c>
      <c r="B769" s="328" t="s">
        <v>4303</v>
      </c>
      <c r="C769" s="328" t="s">
        <v>4056</v>
      </c>
      <c r="D769" s="329">
        <v>9.0000000000000006E-5</v>
      </c>
      <c r="F769" s="327" t="str">
        <f>"Declarable at "&amp;D769*100&amp;"% - CAS No. "&amp;Table237[[#This Row],[CAS]]&amp;", "&amp;Table237[[#This Row],[Descriptions]]</f>
        <v>Declarable at 0.009% - CAS No. 63918-97-8, Lead styphnate</v>
      </c>
    </row>
    <row r="770" spans="1:6" ht="28.5">
      <c r="A770" s="327" t="s">
        <v>2149</v>
      </c>
      <c r="B770" s="328" t="s">
        <v>4304</v>
      </c>
      <c r="C770" s="328" t="s">
        <v>4056</v>
      </c>
      <c r="D770" s="329">
        <v>9.0000000000000006E-5</v>
      </c>
      <c r="F770" s="327" t="str">
        <f>"Declarable at "&amp;D770*100&amp;"% - CAS No. "&amp;Table237[[#This Row],[CAS]]&amp;", "&amp;Table237[[#This Row],[Descriptions]]</f>
        <v>Declarable at 0.009% - CAS No. 1335-32-6, Lead subacetate</v>
      </c>
    </row>
    <row r="771" spans="1:6" ht="28.5">
      <c r="A771" s="327" t="s">
        <v>2034</v>
      </c>
      <c r="B771" s="328" t="s">
        <v>4305</v>
      </c>
      <c r="C771" s="328" t="s">
        <v>4056</v>
      </c>
      <c r="D771" s="329">
        <v>9.0000000000000006E-5</v>
      </c>
      <c r="F771" s="327" t="str">
        <f>"Declarable at "&amp;D771*100&amp;"% - CAS No. "&amp;Table237[[#This Row],[CAS]]&amp;", "&amp;Table237[[#This Row],[Descriptions]]</f>
        <v>Declarable at 0.009% - CAS No. 1191-18-0, Lead succinate</v>
      </c>
    </row>
    <row r="772" spans="1:6" ht="28.5">
      <c r="A772" s="327" t="s">
        <v>2296</v>
      </c>
      <c r="B772" s="328" t="s">
        <v>4306</v>
      </c>
      <c r="C772" s="328" t="s">
        <v>4056</v>
      </c>
      <c r="D772" s="329">
        <v>9.0000000000000006E-5</v>
      </c>
      <c r="F772" s="327" t="str">
        <f>"Declarable at "&amp;D772*100&amp;"% - CAS No. "&amp;Table237[[#This Row],[CAS]]&amp;", "&amp;Table237[[#This Row],[Descriptions]]</f>
        <v>Declarable at 0.009% - CAS No. 15739-80-7, Lead sulfate</v>
      </c>
    </row>
    <row r="773" spans="1:6" ht="28.5">
      <c r="A773" s="327" t="s">
        <v>3083</v>
      </c>
      <c r="B773" s="328" t="s">
        <v>4306</v>
      </c>
      <c r="C773" s="328" t="s">
        <v>4056</v>
      </c>
      <c r="D773" s="329">
        <v>9.0000000000000006E-5</v>
      </c>
      <c r="F773" s="327" t="str">
        <f>"Declarable at "&amp;D773*100&amp;"% - CAS No. "&amp;Table237[[#This Row],[CAS]]&amp;", "&amp;Table237[[#This Row],[Descriptions]]</f>
        <v>Declarable at 0.009% - CAS No. 7446-14-2, Lead sulfate</v>
      </c>
    </row>
    <row r="774" spans="1:6" ht="28.5">
      <c r="A774" s="327" t="s">
        <v>2082</v>
      </c>
      <c r="B774" s="328" t="s">
        <v>4307</v>
      </c>
      <c r="C774" s="328" t="s">
        <v>4056</v>
      </c>
      <c r="D774" s="329">
        <v>9.0000000000000006E-5</v>
      </c>
      <c r="F774" s="327" t="str">
        <f>"Declarable at "&amp;D774*100&amp;"% - CAS No. "&amp;Table237[[#This Row],[CAS]]&amp;", "&amp;Table237[[#This Row],[Descriptions]]</f>
        <v>Declarable at 0.009% - CAS No. 12397-06-7, Lead sulfate, tribasic</v>
      </c>
    </row>
    <row r="775" spans="1:6" ht="28.5">
      <c r="A775" s="327" t="s">
        <v>2129</v>
      </c>
      <c r="B775" s="328" t="s">
        <v>4308</v>
      </c>
      <c r="C775" s="328" t="s">
        <v>4056</v>
      </c>
      <c r="D775" s="329">
        <v>9.0000000000000006E-5</v>
      </c>
      <c r="F775" s="327" t="str">
        <f>"Declarable at "&amp;D775*100&amp;"% - CAS No. "&amp;Table237[[#This Row],[CAS]]&amp;", "&amp;Table237[[#This Row],[Descriptions]]</f>
        <v>Declarable at 0.009% - CAS No. 1314-87-0, Lead sulfide (PbS)</v>
      </c>
    </row>
    <row r="776" spans="1:6" ht="28.5">
      <c r="A776" s="327" t="s">
        <v>2023</v>
      </c>
      <c r="B776" s="328" t="s">
        <v>4309</v>
      </c>
      <c r="C776" s="328" t="s">
        <v>4056</v>
      </c>
      <c r="D776" s="329">
        <v>9.0000000000000006E-5</v>
      </c>
      <c r="F776" s="327" t="str">
        <f>"Declarable at "&amp;D776*100&amp;"% - CAS No. "&amp;Table237[[#This Row],[CAS]]&amp;", "&amp;Table237[[#This Row],[Descriptions]]</f>
        <v>Declarable at 0.009% - CAS No. 116565-73-2, Lead sulfomolybdochromate, silica encapsulated</v>
      </c>
    </row>
    <row r="777" spans="1:6" ht="28.5">
      <c r="A777" s="327" t="s">
        <v>2057</v>
      </c>
      <c r="B777" s="328" t="s">
        <v>4310</v>
      </c>
      <c r="C777" s="328" t="s">
        <v>4056</v>
      </c>
      <c r="D777" s="329">
        <v>9.0000000000000006E-5</v>
      </c>
      <c r="F777" s="327" t="str">
        <f>"Declarable at "&amp;D777*100&amp;"% - CAS No. "&amp;Table237[[#This Row],[CAS]]&amp;", "&amp;Table237[[#This Row],[Descriptions]]</f>
        <v>Declarable at 0.009% - CAS No. 12065-68-8, Lead tantalate</v>
      </c>
    </row>
    <row r="778" spans="1:6" ht="28.5">
      <c r="A778" s="327" t="s">
        <v>2130</v>
      </c>
      <c r="B778" s="328" t="s">
        <v>4311</v>
      </c>
      <c r="C778" s="328" t="s">
        <v>4056</v>
      </c>
      <c r="D778" s="329">
        <v>9.0000000000000006E-5</v>
      </c>
      <c r="F778" s="327" t="str">
        <f>"Declarable at "&amp;D778*100&amp;"% - CAS No. "&amp;Table237[[#This Row],[CAS]]&amp;", "&amp;Table237[[#This Row],[Descriptions]]</f>
        <v>Declarable at 0.009% - CAS No. 1314-91-6, Lead telluride</v>
      </c>
    </row>
    <row r="779" spans="1:6" ht="28.5">
      <c r="A779" s="327" t="s">
        <v>2223</v>
      </c>
      <c r="B779" s="328" t="s">
        <v>4312</v>
      </c>
      <c r="C779" s="328" t="s">
        <v>4056</v>
      </c>
      <c r="D779" s="329">
        <v>9.0000000000000006E-5</v>
      </c>
      <c r="F779" s="327" t="str">
        <f>"Declarable at "&amp;D779*100&amp;"% - CAS No. "&amp;Table237[[#This Row],[CAS]]&amp;", "&amp;Table237[[#This Row],[Descriptions]]</f>
        <v>Declarable at 0.009% - CAS No. 13845-35-7, Lead tellurite</v>
      </c>
    </row>
    <row r="780" spans="1:6" ht="28.5">
      <c r="A780" s="327" t="s">
        <v>3344</v>
      </c>
      <c r="B780" s="328" t="s">
        <v>4313</v>
      </c>
      <c r="C780" s="328" t="s">
        <v>4056</v>
      </c>
      <c r="D780" s="329">
        <v>9.0000000000000006E-5</v>
      </c>
      <c r="F780" s="327" t="str">
        <f>"Declarable at "&amp;D780*100&amp;"% - CAS No. "&amp;Table237[[#This Row],[CAS]]&amp;", "&amp;Table237[[#This Row],[Descriptions]]</f>
        <v>Declarable at 0.009% - CAS No. 93966-38-2, Lead tetracosanoate</v>
      </c>
    </row>
    <row r="781" spans="1:6" ht="28.5">
      <c r="A781" s="327" t="s">
        <v>2128</v>
      </c>
      <c r="B781" s="328" t="s">
        <v>4314</v>
      </c>
      <c r="C781" s="328" t="s">
        <v>4056</v>
      </c>
      <c r="D781" s="329">
        <v>9.0000000000000006E-5</v>
      </c>
      <c r="F781" s="327" t="str">
        <f>"Declarable at "&amp;D781*100&amp;"% - CAS No. "&amp;Table237[[#This Row],[CAS]]&amp;", "&amp;Table237[[#This Row],[Descriptions]]</f>
        <v>Declarable at 0.009% - CAS No. 1314-41-6, Lead tetraoxide</v>
      </c>
    </row>
    <row r="782" spans="1:6" ht="28.5">
      <c r="A782" s="327" t="s">
        <v>2861</v>
      </c>
      <c r="B782" s="328" t="s">
        <v>4315</v>
      </c>
      <c r="C782" s="328" t="s">
        <v>4056</v>
      </c>
      <c r="D782" s="329">
        <v>9.0000000000000006E-5</v>
      </c>
      <c r="F782" s="327" t="str">
        <f>"Declarable at "&amp;D782*100&amp;"% - CAS No. "&amp;Table237[[#This Row],[CAS]]&amp;", "&amp;Table237[[#This Row],[Descriptions]]</f>
        <v>Declarable at 0.009% - CAS No. 592-87-0, Lead thiocyanate</v>
      </c>
    </row>
    <row r="783" spans="1:6" ht="28.5">
      <c r="A783" s="327" t="s">
        <v>2201</v>
      </c>
      <c r="B783" s="328" t="s">
        <v>4316</v>
      </c>
      <c r="C783" s="328" t="s">
        <v>4056</v>
      </c>
      <c r="D783" s="329">
        <v>9.0000000000000006E-5</v>
      </c>
      <c r="F783" s="327" t="str">
        <f>"Declarable at "&amp;D783*100&amp;"% - CAS No. "&amp;Table237[[#This Row],[CAS]]&amp;", "&amp;Table237[[#This Row],[Descriptions]]</f>
        <v>Declarable at 0.009% - CAS No. 13478-50-7, Lead thiosulfate</v>
      </c>
    </row>
    <row r="784" spans="1:6" ht="28.5">
      <c r="A784" s="327" t="s">
        <v>2050</v>
      </c>
      <c r="B784" s="328" t="s">
        <v>4317</v>
      </c>
      <c r="C784" s="328" t="s">
        <v>4056</v>
      </c>
      <c r="D784" s="329">
        <v>9.0000000000000006E-5</v>
      </c>
      <c r="F784" s="327" t="str">
        <f>"Declarable at "&amp;D784*100&amp;"% - CAS No. "&amp;Table237[[#This Row],[CAS]]&amp;", "&amp;Table237[[#This Row],[Descriptions]]</f>
        <v>Declarable at 0.009% - CAS No. 12036-31-6, Lead tin oxide (PbSnO3)</v>
      </c>
    </row>
    <row r="785" spans="1:6" ht="28.5">
      <c r="A785" s="327" t="s">
        <v>2055</v>
      </c>
      <c r="B785" s="328" t="s">
        <v>4318</v>
      </c>
      <c r="C785" s="328" t="s">
        <v>4056</v>
      </c>
      <c r="D785" s="329">
        <v>9.0000000000000006E-5</v>
      </c>
      <c r="F785" s="327" t="str">
        <f>"Declarable at "&amp;D785*100&amp;"% - CAS No. "&amp;Table237[[#This Row],[CAS]]&amp;", "&amp;Table237[[#This Row],[Descriptions]]</f>
        <v>Declarable at 0.009% - CAS No. 12060-00-3, Lead titanium oxide (PbTiO3)</v>
      </c>
    </row>
    <row r="786" spans="1:6" ht="28.5">
      <c r="A786" s="327" t="s">
        <v>2099</v>
      </c>
      <c r="B786" s="328" t="s">
        <v>4319</v>
      </c>
      <c r="C786" s="328" t="s">
        <v>4056</v>
      </c>
      <c r="D786" s="329">
        <v>9.0000000000000006E-5</v>
      </c>
      <c r="F786" s="327" t="str">
        <f>"Declarable at "&amp;D786*100&amp;"% - CAS No. "&amp;Table237[[#This Row],[CAS]]&amp;", "&amp;Table237[[#This Row],[Descriptions]]</f>
        <v>Declarable at 0.009% - CAS No. 12626-81-2, Lead titanium zirconium oxide (Pb(Ti,Zr)O3)</v>
      </c>
    </row>
    <row r="787" spans="1:6" ht="28.5">
      <c r="A787" s="327" t="s">
        <v>2127</v>
      </c>
      <c r="B787" s="328" t="s">
        <v>4320</v>
      </c>
      <c r="C787" s="328" t="s">
        <v>4056</v>
      </c>
      <c r="D787" s="329">
        <v>9.0000000000000006E-5</v>
      </c>
      <c r="F787" s="327" t="str">
        <f>"Declarable at "&amp;D787*100&amp;"% - CAS No. "&amp;Table237[[#This Row],[CAS]]&amp;", "&amp;Table237[[#This Row],[Descriptions]]</f>
        <v>Declarable at 0.009% - CAS No. 1314-27-8, Lead trioxide</v>
      </c>
    </row>
    <row r="788" spans="1:6" ht="28.5">
      <c r="A788" s="327" t="s">
        <v>3134</v>
      </c>
      <c r="B788" s="328" t="s">
        <v>4321</v>
      </c>
      <c r="C788" s="328" t="s">
        <v>4056</v>
      </c>
      <c r="D788" s="329">
        <v>9.0000000000000006E-5</v>
      </c>
      <c r="F788" s="327" t="str">
        <f>"Declarable at "&amp;D788*100&amp;"% - CAS No. "&amp;Table237[[#This Row],[CAS]]&amp;", "&amp;Table237[[#This Row],[Descriptions]]</f>
        <v>Declarable at 0.009% - CAS No. 7759-01-5, Lead tungsten oxide</v>
      </c>
    </row>
    <row r="789" spans="1:6" ht="28.5">
      <c r="A789" s="327" t="s">
        <v>2106</v>
      </c>
      <c r="B789" s="328" t="s">
        <v>4321</v>
      </c>
      <c r="C789" s="328" t="s">
        <v>4056</v>
      </c>
      <c r="D789" s="329">
        <v>9.0000000000000006E-5</v>
      </c>
      <c r="F789" s="327" t="str">
        <f>"Declarable at "&amp;D789*100&amp;"% - CAS No. "&amp;Table237[[#This Row],[CAS]]&amp;", "&amp;Table237[[#This Row],[Descriptions]]</f>
        <v>Declarable at 0.009% - CAS No. 12737-98-3, Lead tungsten oxide</v>
      </c>
    </row>
    <row r="790" spans="1:6" ht="28.5">
      <c r="A790" s="327" t="s">
        <v>3232</v>
      </c>
      <c r="B790" s="328" t="s">
        <v>4322</v>
      </c>
      <c r="C790" s="328" t="s">
        <v>4056</v>
      </c>
      <c r="D790" s="329">
        <v>9.0000000000000006E-5</v>
      </c>
      <c r="F790" s="327" t="str">
        <f>"Declarable at "&amp;D790*100&amp;"% - CAS No. "&amp;Table237[[#This Row],[CAS]]&amp;", "&amp;Table237[[#This Row],[Descriptions]]</f>
        <v>Declarable at 0.009% - CAS No. 85536-79-4, Lead uranate pigment</v>
      </c>
    </row>
    <row r="791" spans="1:6" ht="28.5">
      <c r="A791" s="327" t="s">
        <v>1929</v>
      </c>
      <c r="B791" s="328" t="s">
        <v>4323</v>
      </c>
      <c r="C791" s="328" t="s">
        <v>4056</v>
      </c>
      <c r="D791" s="329">
        <v>9.0000000000000006E-5</v>
      </c>
      <c r="F791" s="327" t="str">
        <f>"Declarable at "&amp;D791*100&amp;"% - CAS No. "&amp;Table237[[#This Row],[CAS]]&amp;", "&amp;Table237[[#This Row],[Descriptions]]</f>
        <v>Declarable at 0.009% - CAS No. 10099-79-3, Lead vanadate</v>
      </c>
    </row>
    <row r="792" spans="1:6" ht="28.5">
      <c r="A792" s="327" t="s">
        <v>2056</v>
      </c>
      <c r="B792" s="328" t="s">
        <v>4324</v>
      </c>
      <c r="C792" s="328" t="s">
        <v>4056</v>
      </c>
      <c r="D792" s="329">
        <v>9.0000000000000006E-5</v>
      </c>
      <c r="F792" s="327" t="str">
        <f>"Declarable at "&amp;D792*100&amp;"% - CAS No. "&amp;Table237[[#This Row],[CAS]]&amp;", "&amp;Table237[[#This Row],[Descriptions]]</f>
        <v>Declarable at 0.009% - CAS No. 12060-01-4, Lead zirconate</v>
      </c>
    </row>
    <row r="793" spans="1:6" ht="28.5">
      <c r="A793" s="327" t="s">
        <v>2121</v>
      </c>
      <c r="B793" s="328" t="s">
        <v>4325</v>
      </c>
      <c r="C793" s="328" t="s">
        <v>4056</v>
      </c>
      <c r="D793" s="329">
        <v>9.0000000000000006E-5</v>
      </c>
      <c r="F793" s="327" t="str">
        <f>"Declarable at "&amp;D793*100&amp;"% - CAS No. "&amp;Table237[[#This Row],[CAS]]&amp;", "&amp;Table237[[#This Row],[Descriptions]]</f>
        <v>Declarable at 0.009% - CAS No. 13094-04-7, Lead(2+) (R)-12-hydroxyoleate</v>
      </c>
    </row>
    <row r="794" spans="1:6" ht="28.5">
      <c r="A794" s="327" t="s">
        <v>3335</v>
      </c>
      <c r="B794" s="328" t="s">
        <v>4326</v>
      </c>
      <c r="C794" s="328" t="s">
        <v>4056</v>
      </c>
      <c r="D794" s="329">
        <v>9.0000000000000006E-5</v>
      </c>
      <c r="F794" s="327" t="str">
        <f>"Declarable at "&amp;D794*100&amp;"% - CAS No. "&amp;Table237[[#This Row],[CAS]]&amp;", "&amp;Table237[[#This Row],[Descriptions]]</f>
        <v>Declarable at 0.009% - CAS No. 93858-24-3, Lead(2+) (Z)-hexadec-9-enoate</v>
      </c>
    </row>
    <row r="795" spans="1:6" ht="28.5">
      <c r="A795" s="327" t="s">
        <v>2155</v>
      </c>
      <c r="B795" s="328" t="s">
        <v>4327</v>
      </c>
      <c r="C795" s="328" t="s">
        <v>4056</v>
      </c>
      <c r="D795" s="329">
        <v>9.0000000000000006E-5</v>
      </c>
      <c r="F795" s="327" t="str">
        <f>"Declarable at "&amp;D795*100&amp;"% - CAS No. "&amp;Table237[[#This Row],[CAS]]&amp;", "&amp;Table237[[#This Row],[Descriptions]]</f>
        <v>Declarable at 0.009% - CAS No. 13406-89-8, Lead(2+) 2,4-dinitroresorcinolate</v>
      </c>
    </row>
    <row r="796" spans="1:6" ht="28.5">
      <c r="A796" s="327" t="s">
        <v>3226</v>
      </c>
      <c r="B796" s="328" t="s">
        <v>4328</v>
      </c>
      <c r="C796" s="328" t="s">
        <v>4056</v>
      </c>
      <c r="D796" s="329">
        <v>9.0000000000000006E-5</v>
      </c>
      <c r="F796" s="327" t="str">
        <f>"Declarable at "&amp;D796*100&amp;"% - CAS No. "&amp;Table237[[#This Row],[CAS]]&amp;", "&amp;Table237[[#This Row],[Descriptions]]</f>
        <v>Declarable at 0.009% - CAS No. 85292-77-9, Lead(2+) 4-(1,1-dimethylethyl)benzoate</v>
      </c>
    </row>
    <row r="797" spans="1:6" ht="28.5">
      <c r="A797" s="327" t="s">
        <v>3334</v>
      </c>
      <c r="B797" s="328" t="s">
        <v>4329</v>
      </c>
      <c r="C797" s="328" t="s">
        <v>4056</v>
      </c>
      <c r="D797" s="329">
        <v>9.0000000000000006E-5</v>
      </c>
      <c r="F797" s="327" t="str">
        <f>"Declarable at "&amp;D797*100&amp;"% - CAS No. "&amp;Table237[[#This Row],[CAS]]&amp;", "&amp;Table237[[#This Row],[Descriptions]]</f>
        <v>Declarable at 0.009% - CAS No. 93858-23-2, Lead(2+) 4,4'-isopropylidenebisphenolate</v>
      </c>
    </row>
    <row r="798" spans="1:6" ht="28.5">
      <c r="A798" s="327" t="s">
        <v>2935</v>
      </c>
      <c r="B798" s="328" t="s">
        <v>4330</v>
      </c>
      <c r="C798" s="328" t="s">
        <v>4056</v>
      </c>
      <c r="D798" s="329">
        <v>9.0000000000000006E-5</v>
      </c>
      <c r="F798" s="327" t="str">
        <f>"Declarable at "&amp;D798*100&amp;"% - CAS No. "&amp;Table237[[#This Row],[CAS]]&amp;", "&amp;Table237[[#This Row],[Descriptions]]</f>
        <v>Declarable at 0.009% - CAS No. 65121-76-8, Lead(2+) 4,6-dinitro-o-cresolate</v>
      </c>
    </row>
    <row r="799" spans="1:6" ht="28.5">
      <c r="A799" s="327" t="s">
        <v>3240</v>
      </c>
      <c r="B799" s="328" t="s">
        <v>4331</v>
      </c>
      <c r="C799" s="328" t="s">
        <v>4056</v>
      </c>
      <c r="D799" s="329">
        <v>9.0000000000000006E-5</v>
      </c>
      <c r="F799" s="327" t="str">
        <f>"Declarable at "&amp;D799*100&amp;"% - CAS No. "&amp;Table237[[#This Row],[CAS]]&amp;", "&amp;Table237[[#This Row],[Descriptions]]</f>
        <v>Declarable at 0.009% - CAS No. 867-47-0, Lead(2+) acrylate</v>
      </c>
    </row>
    <row r="800" spans="1:6" ht="28.5">
      <c r="A800" s="327" t="s">
        <v>2300</v>
      </c>
      <c r="B800" s="328" t="s">
        <v>4332</v>
      </c>
      <c r="C800" s="328" t="s">
        <v>4056</v>
      </c>
      <c r="D800" s="329">
        <v>9.0000000000000006E-5</v>
      </c>
      <c r="F800" s="327" t="str">
        <f>"Declarable at "&amp;D800*100&amp;"% - CAS No. "&amp;Table237[[#This Row],[CAS]]&amp;", "&amp;Table237[[#This Row],[Descriptions]]</f>
        <v>Declarable at 0.009% - CAS No. 15773-52-1, Lead(2+) decanoate</v>
      </c>
    </row>
    <row r="801" spans="1:6" ht="28.5">
      <c r="A801" s="327" t="s">
        <v>2915</v>
      </c>
      <c r="B801" s="328" t="s">
        <v>4333</v>
      </c>
      <c r="C801" s="328" t="s">
        <v>4056</v>
      </c>
      <c r="D801" s="329">
        <v>9.0000000000000006E-5</v>
      </c>
      <c r="F801" s="327" t="str">
        <f>"Declarable at "&amp;D801*100&amp;"% - CAS No. "&amp;Table237[[#This Row],[CAS]]&amp;", "&amp;Table237[[#This Row],[Descriptions]]</f>
        <v>Declarable at 0.009% - CAS No. 63399-94-0, Lead(2+) heptadecanoate</v>
      </c>
    </row>
    <row r="802" spans="1:6" ht="28.5">
      <c r="A802" s="327" t="s">
        <v>3372</v>
      </c>
      <c r="B802" s="328" t="s">
        <v>4334</v>
      </c>
      <c r="C802" s="328" t="s">
        <v>4056</v>
      </c>
      <c r="D802" s="329">
        <v>9.0000000000000006E-5</v>
      </c>
      <c r="F802" s="327" t="str">
        <f>"Declarable at "&amp;D802*100&amp;"% - CAS No. "&amp;Table237[[#This Row],[CAS]]&amp;", "&amp;Table237[[#This Row],[Descriptions]]</f>
        <v>Declarable at 0.009% - CAS No. 95892-13-0, Lead(2+) isohexadecanoate</v>
      </c>
    </row>
    <row r="803" spans="1:6" ht="28.5">
      <c r="A803" s="327" t="s">
        <v>3039</v>
      </c>
      <c r="B803" s="328" t="s">
        <v>4335</v>
      </c>
      <c r="C803" s="328" t="s">
        <v>4056</v>
      </c>
      <c r="D803" s="329">
        <v>9.0000000000000006E-5</v>
      </c>
      <c r="F803" s="327" t="str">
        <f>"Declarable at "&amp;D803*100&amp;"% - CAS No. "&amp;Table237[[#This Row],[CAS]]&amp;", "&amp;Table237[[#This Row],[Descriptions]]</f>
        <v>Declarable at 0.009% - CAS No. 70727-02-5, Lead(2+) isooctadecanoate</v>
      </c>
    </row>
    <row r="804" spans="1:6" ht="28.5">
      <c r="A804" s="327" t="s">
        <v>3051</v>
      </c>
      <c r="B804" s="328" t="s">
        <v>4336</v>
      </c>
      <c r="C804" s="328" t="s">
        <v>4056</v>
      </c>
      <c r="D804" s="329">
        <v>9.0000000000000006E-5</v>
      </c>
      <c r="F804" s="327" t="str">
        <f>"Declarable at "&amp;D804*100&amp;"% - CAS No. "&amp;Table237[[#This Row],[CAS]]&amp;", "&amp;Table237[[#This Row],[Descriptions]]</f>
        <v>Declarable at 0.009% - CAS No. 71684-29-2, Lead(2+) neodecanoate</v>
      </c>
    </row>
    <row r="805" spans="1:6" ht="28.5">
      <c r="A805" s="327" t="s">
        <v>3338</v>
      </c>
      <c r="B805" s="328" t="s">
        <v>4337</v>
      </c>
      <c r="C805" s="328" t="s">
        <v>4056</v>
      </c>
      <c r="D805" s="329">
        <v>9.0000000000000006E-5</v>
      </c>
      <c r="F805" s="327" t="str">
        <f>"Declarable at "&amp;D805*100&amp;"% - CAS No. "&amp;Table237[[#This Row],[CAS]]&amp;", "&amp;Table237[[#This Row],[Descriptions]]</f>
        <v>Declarable at 0.009% - CAS No. 93894-48-5, Lead(2+) neononanoate</v>
      </c>
    </row>
    <row r="806" spans="1:6" ht="28.5">
      <c r="A806" s="327" t="s">
        <v>3339</v>
      </c>
      <c r="B806" s="328" t="s">
        <v>4338</v>
      </c>
      <c r="C806" s="328" t="s">
        <v>4056</v>
      </c>
      <c r="D806" s="329">
        <v>9.0000000000000006E-5</v>
      </c>
      <c r="F806" s="327" t="str">
        <f>"Declarable at "&amp;D806*100&amp;"% - CAS No. "&amp;Table237[[#This Row],[CAS]]&amp;", "&amp;Table237[[#This Row],[Descriptions]]</f>
        <v>Declarable at 0.009% - CAS No. 93894-49-6, Lead(2+) neoundecanoate</v>
      </c>
    </row>
    <row r="807" spans="1:6" ht="28.5">
      <c r="A807" s="327" t="s">
        <v>3066</v>
      </c>
      <c r="B807" s="328" t="s">
        <v>4339</v>
      </c>
      <c r="C807" s="328" t="s">
        <v>4056</v>
      </c>
      <c r="D807" s="329">
        <v>9.0000000000000006E-5</v>
      </c>
      <c r="F807" s="327" t="str">
        <f>"Declarable at "&amp;D807*100&amp;"% - CAS No. "&amp;Table237[[#This Row],[CAS]]&amp;", "&amp;Table237[[#This Row],[Descriptions]]</f>
        <v>Declarable at 0.009% - CAS No. 7319-86-0, Lead(2+) octanoate</v>
      </c>
    </row>
    <row r="808" spans="1:6" ht="28.5">
      <c r="A808" s="327" t="s">
        <v>3126</v>
      </c>
      <c r="B808" s="328" t="s">
        <v>4340</v>
      </c>
      <c r="C808" s="328" t="s">
        <v>4056</v>
      </c>
      <c r="D808" s="329">
        <v>9.0000000000000006E-5</v>
      </c>
      <c r="F808" s="327" t="str">
        <f>"Declarable at "&amp;D808*100&amp;"% - CAS No. "&amp;Table237[[#This Row],[CAS]]&amp;", "&amp;Table237[[#This Row],[Descriptions]]</f>
        <v>Declarable at 0.009% - CAS No. 7717-46-6, Lead(4+) stearate</v>
      </c>
    </row>
    <row r="809" spans="1:6" ht="28.5">
      <c r="A809" s="327" t="s">
        <v>3052</v>
      </c>
      <c r="B809" s="328" t="s">
        <v>4341</v>
      </c>
      <c r="C809" s="328" t="s">
        <v>4056</v>
      </c>
      <c r="D809" s="329">
        <v>9.0000000000000006E-5</v>
      </c>
      <c r="F809" s="327" t="str">
        <f>"Declarable at "&amp;D809*100&amp;"% - CAS No. "&amp;Table237[[#This Row],[CAS]]&amp;", "&amp;Table237[[#This Row],[Descriptions]]</f>
        <v>Declarable at 0.009% - CAS No. 71686-03-8, Lead(II) fumarate</v>
      </c>
    </row>
    <row r="810" spans="1:6" ht="28.5">
      <c r="A810" s="327" t="s">
        <v>3219</v>
      </c>
      <c r="B810" s="328" t="s">
        <v>4342</v>
      </c>
      <c r="C810" s="328" t="s">
        <v>4056</v>
      </c>
      <c r="D810" s="329">
        <v>9.0000000000000006E-5</v>
      </c>
      <c r="F810" s="327" t="str">
        <f>"Declarable at "&amp;D810*100&amp;"% - CAS No. "&amp;Table237[[#This Row],[CAS]]&amp;", "&amp;Table237[[#This Row],[Descriptions]]</f>
        <v>Declarable at 0.009% - CAS No. 84852-34-6, Lead(II) isodecanoate</v>
      </c>
    </row>
    <row r="811" spans="1:6" ht="28.5">
      <c r="A811" s="327" t="s">
        <v>3346</v>
      </c>
      <c r="B811" s="328" t="s">
        <v>4343</v>
      </c>
      <c r="C811" s="328" t="s">
        <v>4056</v>
      </c>
      <c r="D811" s="329">
        <v>9.0000000000000006E-5</v>
      </c>
      <c r="F811" s="327" t="str">
        <f>"Declarable at "&amp;D811*100&amp;"% - CAS No. "&amp;Table237[[#This Row],[CAS]]&amp;", "&amp;Table237[[#This Row],[Descriptions]]</f>
        <v>Declarable at 0.009% - CAS No. 93981-67-0, Lead(II) isooctanoate</v>
      </c>
    </row>
    <row r="812" spans="1:6" ht="28.5">
      <c r="A812" s="327" t="s">
        <v>2336</v>
      </c>
      <c r="B812" s="328" t="s">
        <v>4344</v>
      </c>
      <c r="C812" s="328" t="s">
        <v>4056</v>
      </c>
      <c r="D812" s="329">
        <v>9.0000000000000006E-5</v>
      </c>
      <c r="F812" s="327" t="str">
        <f>"Declarable at "&amp;D812*100&amp;"% - CAS No. "&amp;Table237[[#This Row],[CAS]]&amp;", "&amp;Table237[[#This Row],[Descriptions]]</f>
        <v>Declarable at 0.009% - CAS No. 17406-54-1, Lead(II) maleate</v>
      </c>
    </row>
    <row r="813" spans="1:6" ht="28.5">
      <c r="A813" s="327" t="s">
        <v>3147</v>
      </c>
      <c r="B813" s="328" t="s">
        <v>4345</v>
      </c>
      <c r="C813" s="328" t="s">
        <v>4056</v>
      </c>
      <c r="D813" s="329">
        <v>9.0000000000000006E-5</v>
      </c>
      <c r="F813" s="327" t="str">
        <f>"Declarable at "&amp;D813*100&amp;"% - CAS No. "&amp;Table237[[#This Row],[CAS]]&amp;", "&amp;Table237[[#This Row],[Descriptions]]</f>
        <v>Declarable at 0.009% - CAS No. 7783-59-7, Lead(IV) fluoride</v>
      </c>
    </row>
    <row r="814" spans="1:6" ht="28.5">
      <c r="A814" s="327" t="s">
        <v>3172</v>
      </c>
      <c r="B814" s="328" t="s">
        <v>4346</v>
      </c>
      <c r="C814" s="328" t="s">
        <v>4056</v>
      </c>
      <c r="D814" s="329">
        <v>9.0000000000000006E-5</v>
      </c>
      <c r="F814" s="327" t="str">
        <f>"Declarable at "&amp;D814*100&amp;"% - CAS No. "&amp;Table237[[#This Row],[CAS]]&amp;", "&amp;Table237[[#This Row],[Descriptions]]</f>
        <v>Declarable at 0.009% - CAS No. 79357-62-3, Lead, (2-methyl-4,6-dinitrophenolato-O1)(nitrato-O)-.mu.-oxodi-, monohydrate</v>
      </c>
    </row>
    <row r="815" spans="1:6" ht="28.5">
      <c r="A815" s="327" t="s">
        <v>2351</v>
      </c>
      <c r="B815" s="328" t="s">
        <v>4347</v>
      </c>
      <c r="C815" s="328" t="s">
        <v>4056</v>
      </c>
      <c r="D815" s="329">
        <v>9.0000000000000006E-5</v>
      </c>
      <c r="F815" s="327" t="str">
        <f>"Declarable at "&amp;D815*100&amp;"% - CAS No. "&amp;Table237[[#This Row],[CAS]]&amp;", "&amp;Table237[[#This Row],[Descriptions]]</f>
        <v>Declarable at 0.009% - CAS No. 17976-43-1, Lead, [.mu.-[1,2-benzenedicarboxylato(2-)-O1:O2]]di-.mu.-oxotri-, cyclo-</v>
      </c>
    </row>
    <row r="816" spans="1:6" ht="28.5">
      <c r="A816" s="327" t="s">
        <v>3010</v>
      </c>
      <c r="B816" s="328" t="s">
        <v>4348</v>
      </c>
      <c r="C816" s="328" t="s">
        <v>4056</v>
      </c>
      <c r="D816" s="329">
        <v>9.0000000000000006E-5</v>
      </c>
      <c r="F816" s="327" t="str">
        <f>"Declarable at "&amp;D816*100&amp;"% - CAS No. "&amp;Table237[[#This Row],[CAS]]&amp;", "&amp;Table237[[#This Row],[Descriptions]]</f>
        <v>Declarable at 0.009% - CAS No. 69011-06-9, Lead, [1,2-benzenedicarboxylato(2-)]dioxotri-</v>
      </c>
    </row>
    <row r="817" spans="1:6" ht="28.5">
      <c r="A817" s="327" t="s">
        <v>2825</v>
      </c>
      <c r="B817" s="328" t="s">
        <v>4349</v>
      </c>
      <c r="C817" s="328" t="s">
        <v>4056</v>
      </c>
      <c r="D817" s="329">
        <v>9.0000000000000006E-5</v>
      </c>
      <c r="F817" s="327" t="str">
        <f>"Declarable at "&amp;D817*100&amp;"% - CAS No. "&amp;Table237[[#This Row],[CAS]]&amp;", "&amp;Table237[[#This Row],[Descriptions]]</f>
        <v>Declarable at 0.009% - CAS No. 57142-78-6, Lead, [1,2-benzenedicarboxylato(2-)]oxodi-</v>
      </c>
    </row>
    <row r="818" spans="1:6" ht="28.5">
      <c r="A818" s="327" t="s">
        <v>2279</v>
      </c>
      <c r="B818" s="328" t="s">
        <v>4350</v>
      </c>
      <c r="C818" s="328" t="s">
        <v>4056</v>
      </c>
      <c r="D818" s="329">
        <v>9.0000000000000006E-5</v>
      </c>
      <c r="F818" s="327" t="str">
        <f>"Declarable at "&amp;D818*100&amp;"% - CAS No. "&amp;Table237[[#This Row],[CAS]]&amp;", "&amp;Table237[[#This Row],[Descriptions]]</f>
        <v>Declarable at 0.009% - CAS No. 15187-16-3, Lead, [29H,31H-phthalocyaninato(2-)-N29,N30,N31,N32]-, (SP-4-1)-</v>
      </c>
    </row>
    <row r="819" spans="1:6" ht="28.5">
      <c r="A819" s="327" t="s">
        <v>3271</v>
      </c>
      <c r="B819" s="328" t="s">
        <v>4351</v>
      </c>
      <c r="C819" s="328" t="s">
        <v>4056</v>
      </c>
      <c r="D819" s="329">
        <v>9.0000000000000006E-5</v>
      </c>
      <c r="F819" s="327" t="str">
        <f>"Declarable at "&amp;D819*100&amp;"% - CAS No. "&amp;Table237[[#This Row],[CAS]]&amp;", "&amp;Table237[[#This Row],[Descriptions]]</f>
        <v>Declarable at 0.009% - CAS No. 90431-30-4, Lead, 2-ethylhexanoate isodecanoate complexes, basic</v>
      </c>
    </row>
    <row r="820" spans="1:6" ht="28.5">
      <c r="A820" s="327" t="s">
        <v>3272</v>
      </c>
      <c r="B820" s="328" t="s">
        <v>4352</v>
      </c>
      <c r="C820" s="328" t="s">
        <v>4056</v>
      </c>
      <c r="D820" s="329">
        <v>9.0000000000000006E-5</v>
      </c>
      <c r="F820" s="327" t="str">
        <f>"Declarable at "&amp;D820*100&amp;"% - CAS No. "&amp;Table237[[#This Row],[CAS]]&amp;", "&amp;Table237[[#This Row],[Descriptions]]</f>
        <v>Declarable at 0.009% - CAS No. 90431-31-5, Lead, 2-ethylhexanoate isononanoate complexes, basic</v>
      </c>
    </row>
    <row r="821" spans="1:6" ht="28.5">
      <c r="A821" s="327" t="s">
        <v>3273</v>
      </c>
      <c r="B821" s="328" t="s">
        <v>4353</v>
      </c>
      <c r="C821" s="328" t="s">
        <v>4056</v>
      </c>
      <c r="D821" s="329">
        <v>9.0000000000000006E-5</v>
      </c>
      <c r="F821" s="327" t="str">
        <f>"Declarable at "&amp;D821*100&amp;"% - CAS No. "&amp;Table237[[#This Row],[CAS]]&amp;", "&amp;Table237[[#This Row],[Descriptions]]</f>
        <v>Declarable at 0.009% - CAS No. 90431-32-6, Lead, 2-ethylhexanoate isooctanoate complexes, basic</v>
      </c>
    </row>
    <row r="822" spans="1:6" ht="28.5">
      <c r="A822" s="327" t="s">
        <v>3274</v>
      </c>
      <c r="B822" s="328" t="s">
        <v>4354</v>
      </c>
      <c r="C822" s="328" t="s">
        <v>4056</v>
      </c>
      <c r="D822" s="329">
        <v>9.0000000000000006E-5</v>
      </c>
      <c r="F822" s="327" t="str">
        <f>"Declarable at "&amp;D822*100&amp;"% - CAS No. "&amp;Table237[[#This Row],[CAS]]&amp;", "&amp;Table237[[#This Row],[Descriptions]]</f>
        <v>Declarable at 0.009% - CAS No. 90431-33-7, Lead, 2-ethylhexanoate naphthenate complexes</v>
      </c>
    </row>
    <row r="823" spans="1:6" ht="28.5">
      <c r="A823" s="327" t="s">
        <v>3275</v>
      </c>
      <c r="B823" s="328" t="s">
        <v>4355</v>
      </c>
      <c r="C823" s="328" t="s">
        <v>4056</v>
      </c>
      <c r="D823" s="329">
        <v>9.0000000000000006E-5</v>
      </c>
      <c r="F823" s="327" t="str">
        <f>"Declarable at "&amp;D823*100&amp;"% - CAS No. "&amp;Table237[[#This Row],[CAS]]&amp;", "&amp;Table237[[#This Row],[Descriptions]]</f>
        <v>Declarable at 0.009% - CAS No. 90431-34-8, Lead, 2-ethylhexanoate naphthenate complexes, basic</v>
      </c>
    </row>
    <row r="824" spans="1:6" ht="28.5">
      <c r="A824" s="327" t="s">
        <v>3276</v>
      </c>
      <c r="B824" s="328" t="s">
        <v>4356</v>
      </c>
      <c r="C824" s="328" t="s">
        <v>4056</v>
      </c>
      <c r="D824" s="329">
        <v>9.0000000000000006E-5</v>
      </c>
      <c r="F824" s="327" t="str">
        <f>"Declarable at "&amp;D824*100&amp;"% - CAS No. "&amp;Table237[[#This Row],[CAS]]&amp;", "&amp;Table237[[#This Row],[Descriptions]]</f>
        <v>Declarable at 0.009% - CAS No. 90431-35-9, Lead, 2-ethylhexanoate neodecanoate complexes, basic</v>
      </c>
    </row>
    <row r="825" spans="1:6" ht="28.5">
      <c r="A825" s="327" t="s">
        <v>2975</v>
      </c>
      <c r="B825" s="328" t="s">
        <v>4357</v>
      </c>
      <c r="C825" s="328" t="s">
        <v>4056</v>
      </c>
      <c r="D825" s="329">
        <v>9.0000000000000006E-5</v>
      </c>
      <c r="F825" s="327" t="str">
        <f>"Declarable at "&amp;D825*100&amp;"% - CAS No. "&amp;Table237[[#This Row],[CAS]]&amp;", "&amp;Table237[[#This Row],[Descriptions]]</f>
        <v>Declarable at 0.009% - CAS No. 68187-37-1, Lead, 2-ethylhexanoate tall-oil fatty acids complexes</v>
      </c>
    </row>
    <row r="826" spans="1:6" ht="28.5">
      <c r="A826" s="327" t="s">
        <v>3033</v>
      </c>
      <c r="B826" s="328" t="s">
        <v>4358</v>
      </c>
      <c r="C826" s="328" t="s">
        <v>4056</v>
      </c>
      <c r="D826" s="329">
        <v>9.0000000000000006E-5</v>
      </c>
      <c r="F826" s="327" t="str">
        <f>"Declarable at "&amp;D826*100&amp;"% - CAS No. "&amp;Table237[[#This Row],[CAS]]&amp;", "&amp;Table237[[#This Row],[Descriptions]]</f>
        <v>Declarable at 0.009% - CAS No. 70513-89-2, Lead, alkyls, manufacturing wastes</v>
      </c>
    </row>
    <row r="827" spans="1:6" ht="28.5">
      <c r="A827" s="327" t="s">
        <v>3016</v>
      </c>
      <c r="B827" s="328" t="s">
        <v>4359</v>
      </c>
      <c r="C827" s="328" t="s">
        <v>4056</v>
      </c>
      <c r="D827" s="329">
        <v>9.0000000000000006E-5</v>
      </c>
      <c r="F827" s="327" t="str">
        <f>"Declarable at "&amp;D827*100&amp;"% - CAS No. "&amp;Table237[[#This Row],[CAS]]&amp;", "&amp;Table237[[#This Row],[Descriptions]]</f>
        <v>Declarable at 0.009% - CAS No. 69029-50-1, Lead, antimonial</v>
      </c>
    </row>
    <row r="828" spans="1:6" ht="28.5">
      <c r="A828" s="327" t="s">
        <v>3017</v>
      </c>
      <c r="B828" s="328" t="s">
        <v>4360</v>
      </c>
      <c r="C828" s="328" t="s">
        <v>4056</v>
      </c>
      <c r="D828" s="329">
        <v>9.0000000000000006E-5</v>
      </c>
      <c r="F828" s="327" t="str">
        <f>"Declarable at "&amp;D828*100&amp;"% - CAS No. "&amp;Table237[[#This Row],[CAS]]&amp;", "&amp;Table237[[#This Row],[Descriptions]]</f>
        <v>Declarable at 0.009% - CAS No. 69029-51-2, Lead, antimonial, dross</v>
      </c>
    </row>
    <row r="829" spans="1:6" ht="28.5">
      <c r="A829" s="327" t="s">
        <v>2298</v>
      </c>
      <c r="B829" s="328" t="s">
        <v>4361</v>
      </c>
      <c r="C829" s="328" t="s">
        <v>4056</v>
      </c>
      <c r="D829" s="329">
        <v>9.0000000000000006E-5</v>
      </c>
      <c r="F829" s="327" t="str">
        <f>"Declarable at "&amp;D829*100&amp;"% - CAS No. "&amp;Table237[[#This Row],[CAS]]&amp;", "&amp;Table237[[#This Row],[Descriptions]]</f>
        <v>Declarable at 0.009% - CAS No. 15748-73-9, Lead, bis(2-hydroxybenzoato-O1,O2)-, (T-4)-</v>
      </c>
    </row>
    <row r="830" spans="1:6" ht="28.5">
      <c r="A830" s="327" t="s">
        <v>2635</v>
      </c>
      <c r="B830" s="328" t="s">
        <v>4362</v>
      </c>
      <c r="C830" s="328" t="s">
        <v>4056</v>
      </c>
      <c r="D830" s="329">
        <v>9.0000000000000006E-5</v>
      </c>
      <c r="F830" s="327" t="str">
        <f>"Declarable at "&amp;D830*100&amp;"% - CAS No. "&amp;Table237[[#This Row],[CAS]]&amp;", "&amp;Table237[[#This Row],[Descriptions]]</f>
        <v>Declarable at 0.009% - CAS No. 36501-84-5, Lead, bis(dipentylcarbamodithioato-S,S')-, (T-4)-</v>
      </c>
    </row>
    <row r="831" spans="1:6" ht="28.5">
      <c r="A831" s="327" t="s">
        <v>3108</v>
      </c>
      <c r="B831" s="328" t="s">
        <v>4363</v>
      </c>
      <c r="C831" s="328" t="s">
        <v>4056</v>
      </c>
      <c r="D831" s="329">
        <v>9.0000000000000006E-5</v>
      </c>
      <c r="F831" s="327" t="str">
        <f>"Declarable at "&amp;D831*100&amp;"% - CAS No. "&amp;Table237[[#This Row],[CAS]]&amp;", "&amp;Table237[[#This Row],[Descriptions]]</f>
        <v>Declarable at 0.009% - CAS No. 75790-73-7, Lead, bis(diphenylcarbamodithioato-S,S')-, (T-4)-</v>
      </c>
    </row>
    <row r="832" spans="1:6" ht="28.5">
      <c r="A832" s="327" t="s">
        <v>2094</v>
      </c>
      <c r="B832" s="328" t="s">
        <v>4364</v>
      </c>
      <c r="C832" s="328" t="s">
        <v>4056</v>
      </c>
      <c r="D832" s="329">
        <v>9.0000000000000006E-5</v>
      </c>
      <c r="F832" s="327" t="str">
        <f>"Declarable at "&amp;D832*100&amp;"% - CAS No. "&amp;Table237[[#This Row],[CAS]]&amp;", "&amp;Table237[[#This Row],[Descriptions]]</f>
        <v>Declarable at 0.009% - CAS No. 12565-18-3, Lead, bis(octadecanoato)dioxotri-</v>
      </c>
    </row>
    <row r="833" spans="1:6" ht="28.5">
      <c r="A833" s="327" t="s">
        <v>2095</v>
      </c>
      <c r="B833" s="328" t="s">
        <v>4364</v>
      </c>
      <c r="C833" s="328" t="s">
        <v>4056</v>
      </c>
      <c r="D833" s="329">
        <v>9.0000000000000006E-5</v>
      </c>
      <c r="F833" s="327" t="str">
        <f>"Declarable at "&amp;D833*100&amp;"% - CAS No. "&amp;Table237[[#This Row],[CAS]]&amp;", "&amp;Table237[[#This Row],[Descriptions]]</f>
        <v>Declarable at 0.009% - CAS No. 12578-12-0, Lead, bis(octadecanoato)dioxotri-</v>
      </c>
    </row>
    <row r="834" spans="1:6" ht="28.5">
      <c r="A834" s="327" t="s">
        <v>3384</v>
      </c>
      <c r="B834" s="328" t="s">
        <v>4365</v>
      </c>
      <c r="C834" s="328" t="s">
        <v>4056</v>
      </c>
      <c r="D834" s="329">
        <v>9.0000000000000006E-5</v>
      </c>
      <c r="F834" s="327" t="str">
        <f>"Declarable at "&amp;D834*100&amp;"% - CAS No. "&amp;Table237[[#This Row],[CAS]]&amp;", "&amp;Table237[[#This Row],[Descriptions]]</f>
        <v>Declarable at 0.009% - CAS No. 97808-88-3, Lead, bullion</v>
      </c>
    </row>
    <row r="835" spans="1:6" ht="28.5">
      <c r="A835" s="327" t="s">
        <v>3176</v>
      </c>
      <c r="B835" s="328" t="s">
        <v>4366</v>
      </c>
      <c r="C835" s="328" t="s">
        <v>4056</v>
      </c>
      <c r="D835" s="329">
        <v>9.0000000000000006E-5</v>
      </c>
      <c r="F835" s="327" t="str">
        <f>"Declarable at "&amp;D835*100&amp;"% - CAS No. "&amp;Table237[[#This Row],[CAS]]&amp;", "&amp;Table237[[#This Row],[Descriptions]]</f>
        <v>Declarable at 0.009% - CAS No. 79803-79-5, Lead, C3-13-fatty acid naphthenate complexes</v>
      </c>
    </row>
    <row r="836" spans="1:6" ht="28.5">
      <c r="A836" s="327" t="s">
        <v>3207</v>
      </c>
      <c r="B836" s="328" t="s">
        <v>4367</v>
      </c>
      <c r="C836" s="328" t="s">
        <v>4056</v>
      </c>
      <c r="D836" s="329">
        <v>9.0000000000000006E-5</v>
      </c>
      <c r="F836" s="327" t="str">
        <f>"Declarable at "&amp;D836*100&amp;"% - CAS No. "&amp;Table237[[#This Row],[CAS]]&amp;", "&amp;Table237[[#This Row],[Descriptions]]</f>
        <v>Declarable at 0.009% - CAS No. 84067-00-5, Lead, C4-10-fatty acid naphthenate complexes</v>
      </c>
    </row>
    <row r="837" spans="1:6" ht="28.5">
      <c r="A837" s="327" t="s">
        <v>3322</v>
      </c>
      <c r="B837" s="328" t="s">
        <v>4368</v>
      </c>
      <c r="C837" s="328" t="s">
        <v>4056</v>
      </c>
      <c r="D837" s="329">
        <v>9.0000000000000006E-5</v>
      </c>
      <c r="F837" s="327" t="str">
        <f>"Declarable at "&amp;D837*100&amp;"% - CAS No. "&amp;Table237[[#This Row],[CAS]]&amp;", "&amp;Table237[[#This Row],[Descriptions]]</f>
        <v>Declarable at 0.009% - CAS No. 92200-92-5, Lead, C4-10-fatty acid octanoate complexes</v>
      </c>
    </row>
    <row r="838" spans="1:6" ht="28.5">
      <c r="A838" s="327" t="s">
        <v>3205</v>
      </c>
      <c r="B838" s="328" t="s">
        <v>4369</v>
      </c>
      <c r="C838" s="328" t="s">
        <v>4056</v>
      </c>
      <c r="D838" s="329">
        <v>9.0000000000000006E-5</v>
      </c>
      <c r="F838" s="327" t="str">
        <f>"Declarable at "&amp;D838*100&amp;"% - CAS No. "&amp;Table237[[#This Row],[CAS]]&amp;", "&amp;Table237[[#This Row],[Descriptions]]</f>
        <v>Declarable at 0.009% - CAS No. 84066-98-8, Lead, C5-23-branched carboxylate C4-10-fatty acid complexes</v>
      </c>
    </row>
    <row r="839" spans="1:6" ht="28.5">
      <c r="A839" s="327" t="s">
        <v>3198</v>
      </c>
      <c r="B839" s="328" t="s">
        <v>4370</v>
      </c>
      <c r="C839" s="328" t="s">
        <v>4056</v>
      </c>
      <c r="D839" s="329">
        <v>9.0000000000000006E-5</v>
      </c>
      <c r="F839" s="327" t="str">
        <f>"Declarable at "&amp;D839*100&amp;"% - CAS No. "&amp;Table237[[#This Row],[CAS]]&amp;", "&amp;Table237[[#This Row],[Descriptions]]</f>
        <v>Declarable at 0.009% - CAS No. 83711-45-9, Lead, C5-23-branched carboxylate C4-10-fatty acid naphthenate complexes</v>
      </c>
    </row>
    <row r="840" spans="1:6" ht="28.5">
      <c r="A840" s="327" t="s">
        <v>3199</v>
      </c>
      <c r="B840" s="328" t="s">
        <v>4371</v>
      </c>
      <c r="C840" s="328" t="s">
        <v>4056</v>
      </c>
      <c r="D840" s="329">
        <v>9.0000000000000006E-5</v>
      </c>
      <c r="F840" s="327" t="str">
        <f>"Declarable at "&amp;D840*100&amp;"% - CAS No. "&amp;Table237[[#This Row],[CAS]]&amp;", "&amp;Table237[[#This Row],[Descriptions]]</f>
        <v>Declarable at 0.009% - CAS No. 83711-46-0, Lead, C5-23-branched carboxylate naphthenate complexes</v>
      </c>
    </row>
    <row r="841" spans="1:6" ht="28.5">
      <c r="A841" s="327" t="s">
        <v>3200</v>
      </c>
      <c r="B841" s="328" t="s">
        <v>4372</v>
      </c>
      <c r="C841" s="328" t="s">
        <v>4056</v>
      </c>
      <c r="D841" s="329">
        <v>9.0000000000000006E-5</v>
      </c>
      <c r="F841" s="327" t="str">
        <f>"Declarable at "&amp;D841*100&amp;"% - CAS No. "&amp;Table237[[#This Row],[CAS]]&amp;", "&amp;Table237[[#This Row],[Descriptions]]</f>
        <v>Declarable at 0.009% - CAS No. 83711-47-1, Lead, C5-23-branched carboxylate naphthenate octanoate complexes</v>
      </c>
    </row>
    <row r="842" spans="1:6" ht="28.5">
      <c r="A842" s="327" t="s">
        <v>3206</v>
      </c>
      <c r="B842" s="328" t="s">
        <v>4373</v>
      </c>
      <c r="C842" s="328" t="s">
        <v>4056</v>
      </c>
      <c r="D842" s="329">
        <v>9.0000000000000006E-5</v>
      </c>
      <c r="F842" s="327" t="str">
        <f>"Declarable at "&amp;D842*100&amp;"% - CAS No. "&amp;Table237[[#This Row],[CAS]]&amp;", "&amp;Table237[[#This Row],[Descriptions]]</f>
        <v>Declarable at 0.009% - CAS No. 84066-99-9, Lead, C5-23-branched carboxylate octanoate complexes</v>
      </c>
    </row>
    <row r="843" spans="1:6" ht="28.5">
      <c r="A843" s="327" t="s">
        <v>3026</v>
      </c>
      <c r="B843" s="328" t="s">
        <v>4374</v>
      </c>
      <c r="C843" s="328" t="s">
        <v>4056</v>
      </c>
      <c r="D843" s="329">
        <v>9.0000000000000006E-5</v>
      </c>
      <c r="F843" s="327" t="str">
        <f>"Declarable at "&amp;D843*100&amp;"% - CAS No. "&amp;Table237[[#This Row],[CAS]]&amp;", "&amp;Table237[[#This Row],[Descriptions]]</f>
        <v>Declarable at 0.009% - CAS No. 70084-67-2, Lead, C6-19-branched carboxylate naphthenate complexes</v>
      </c>
    </row>
    <row r="844" spans="1:6" ht="28.5">
      <c r="A844" s="327" t="s">
        <v>3270</v>
      </c>
      <c r="B844" s="328" t="s">
        <v>4375</v>
      </c>
      <c r="C844" s="328" t="s">
        <v>4056</v>
      </c>
      <c r="D844" s="329">
        <v>9.0000000000000006E-5</v>
      </c>
      <c r="F844" s="327" t="str">
        <f>"Declarable at "&amp;D844*100&amp;"% - CAS No. "&amp;Table237[[#This Row],[CAS]]&amp;", "&amp;Table237[[#This Row],[Descriptions]]</f>
        <v>Declarable at 0.009% - CAS No. 90431-28-0, Lead, C8-10-branched fatty acids C9-11-neofatty acids naphthenate complexes</v>
      </c>
    </row>
    <row r="845" spans="1:6" ht="28.5">
      <c r="A845" s="327" t="s">
        <v>3269</v>
      </c>
      <c r="B845" s="328" t="s">
        <v>4376</v>
      </c>
      <c r="C845" s="328" t="s">
        <v>4056</v>
      </c>
      <c r="D845" s="329">
        <v>9.0000000000000006E-5</v>
      </c>
      <c r="F845" s="327" t="str">
        <f>"Declarable at "&amp;D845*100&amp;"% - CAS No. "&amp;Table237[[#This Row],[CAS]]&amp;", "&amp;Table237[[#This Row],[Descriptions]]</f>
        <v>Declarable at 0.009% - CAS No. 90431-27-9, Lead, C8-10-branched fatty acids C9-11-neofatty acids naphthenate complexes, overbased</v>
      </c>
    </row>
    <row r="846" spans="1:6" ht="28.5">
      <c r="A846" s="327" t="s">
        <v>2093</v>
      </c>
      <c r="B846" s="328" t="s">
        <v>4377</v>
      </c>
      <c r="C846" s="328" t="s">
        <v>4056</v>
      </c>
      <c r="D846" s="329">
        <v>9.0000000000000006E-5</v>
      </c>
      <c r="F846" s="327" t="str">
        <f>"Declarable at "&amp;D846*100&amp;"% - CAS No. "&amp;Table237[[#This Row],[CAS]]&amp;", "&amp;Table237[[#This Row],[Descriptions]]</f>
        <v>Declarable at 0.009% - CAS No. 125494-56-6, Lead, C9- 28-neocarboxylate 2-ethylhexanoate complexes, basic</v>
      </c>
    </row>
    <row r="847" spans="1:6" ht="28.5">
      <c r="A847" s="327" t="s">
        <v>3032</v>
      </c>
      <c r="B847" s="328" t="s">
        <v>4378</v>
      </c>
      <c r="C847" s="328" t="s">
        <v>4056</v>
      </c>
      <c r="D847" s="329">
        <v>9.0000000000000006E-5</v>
      </c>
      <c r="F847" s="327" t="str">
        <f>"Declarable at "&amp;D847*100&amp;"% - CAS No. "&amp;Table237[[#This Row],[CAS]]&amp;", "&amp;Table237[[#This Row],[Descriptions]]</f>
        <v>Declarable at 0.009% - CAS No. 70321-55-0, Lead, decanoate octanoate complexes</v>
      </c>
    </row>
    <row r="848" spans="1:6" ht="28.5">
      <c r="A848" s="327" t="s">
        <v>3375</v>
      </c>
      <c r="B848" s="328" t="s">
        <v>4379</v>
      </c>
      <c r="C848" s="328" t="s">
        <v>4056</v>
      </c>
      <c r="D848" s="329">
        <v>9.0000000000000006E-5</v>
      </c>
      <c r="F848" s="327" t="str">
        <f>"Declarable at "&amp;D848*100&amp;"% - CAS No. "&amp;Table237[[#This Row],[CAS]]&amp;", "&amp;Table237[[#This Row],[Descriptions]]</f>
        <v>Declarable at 0.009% - CAS No. 96471-22-6, Lead, di-.mu.-hydroxy(2-methyl-4,6-dinitrophenolato-O1)(nitrato-O)di-</v>
      </c>
    </row>
    <row r="849" spans="1:6" ht="28.5">
      <c r="A849" s="327" t="s">
        <v>2084</v>
      </c>
      <c r="B849" s="328" t="s">
        <v>4380</v>
      </c>
      <c r="C849" s="328" t="s">
        <v>4056</v>
      </c>
      <c r="D849" s="329">
        <v>9.0000000000000006E-5</v>
      </c>
      <c r="F849" s="327" t="str">
        <f>"Declarable at "&amp;D849*100&amp;"% - CAS No. "&amp;Table237[[#This Row],[CAS]]&amp;", "&amp;Table237[[#This Row],[Descriptions]]</f>
        <v>Declarable at 0.009% - CAS No. 12403-82-6, Lead, dihydroxy[2,4,6-trinitro-1,3-benzenediolato(2-)]di-</v>
      </c>
    </row>
    <row r="850" spans="1:6" ht="28.5">
      <c r="A850" s="327" t="s">
        <v>3018</v>
      </c>
      <c r="B850" s="328" t="s">
        <v>4381</v>
      </c>
      <c r="C850" s="328" t="s">
        <v>4056</v>
      </c>
      <c r="D850" s="329">
        <v>9.0000000000000006E-5</v>
      </c>
      <c r="F850" s="327" t="str">
        <f>"Declarable at "&amp;D850*100&amp;"% - CAS No. "&amp;Table237[[#This Row],[CAS]]&amp;", "&amp;Table237[[#This Row],[Descriptions]]</f>
        <v>Declarable at 0.009% - CAS No. 69029-52-3, Lead, dross</v>
      </c>
    </row>
    <row r="851" spans="1:6" ht="28.5">
      <c r="A851" s="327" t="s">
        <v>3014</v>
      </c>
      <c r="B851" s="328" t="s">
        <v>4382</v>
      </c>
      <c r="C851" s="328" t="s">
        <v>4056</v>
      </c>
      <c r="D851" s="329">
        <v>9.0000000000000006E-5</v>
      </c>
      <c r="F851" s="327" t="str">
        <f>"Declarable at "&amp;D851*100&amp;"% - CAS No. "&amp;Table237[[#This Row],[CAS]]&amp;", "&amp;Table237[[#This Row],[Descriptions]]</f>
        <v>Declarable at 0.009% - CAS No. 69029-45-4, Lead, dross, antimony-rich</v>
      </c>
    </row>
    <row r="852" spans="1:6" ht="28.5">
      <c r="A852" s="327" t="s">
        <v>3015</v>
      </c>
      <c r="B852" s="328" t="s">
        <v>4383</v>
      </c>
      <c r="C852" s="328" t="s">
        <v>4056</v>
      </c>
      <c r="D852" s="329">
        <v>9.0000000000000006E-5</v>
      </c>
      <c r="F852" s="327" t="str">
        <f>"Declarable at "&amp;D852*100&amp;"% - CAS No. "&amp;Table237[[#This Row],[CAS]]&amp;", "&amp;Table237[[#This Row],[Descriptions]]</f>
        <v>Declarable at 0.009% - CAS No. 69029-46-5, Lead, dross, bismuth-rich</v>
      </c>
    </row>
    <row r="853" spans="1:6" ht="28.5">
      <c r="A853" s="327" t="s">
        <v>3023</v>
      </c>
      <c r="B853" s="328" t="s">
        <v>4384</v>
      </c>
      <c r="C853" s="328" t="s">
        <v>4056</v>
      </c>
      <c r="D853" s="329">
        <v>9.0000000000000006E-5</v>
      </c>
      <c r="F853" s="327" t="str">
        <f>"Declarable at "&amp;D853*100&amp;"% - CAS No. "&amp;Table237[[#This Row],[CAS]]&amp;", "&amp;Table237[[#This Row],[Descriptions]]</f>
        <v>Declarable at 0.009% - CAS No. 69227-11-8, Lead, dross, copper-rich</v>
      </c>
    </row>
    <row r="854" spans="1:6" ht="28.5">
      <c r="A854" s="327" t="s">
        <v>1926</v>
      </c>
      <c r="B854" s="328" t="s">
        <v>4385</v>
      </c>
      <c r="C854" s="328" t="s">
        <v>4056</v>
      </c>
      <c r="D854" s="329">
        <v>9.0000000000000006E-5</v>
      </c>
      <c r="F854" s="327" t="str">
        <f>"Declarable at "&amp;D854*100&amp;"% - CAS No. "&amp;Table237[[#This Row],[CAS]]&amp;", "&amp;Table237[[#This Row],[Descriptions]]</f>
        <v>Declarable at 0.009% - CAS No. 100656-49-3, Lead, dross, vanadium-zinc-containing</v>
      </c>
    </row>
    <row r="855" spans="1:6" ht="28.5">
      <c r="A855" s="327" t="s">
        <v>3277</v>
      </c>
      <c r="B855" s="328" t="s">
        <v>4386</v>
      </c>
      <c r="C855" s="328" t="s">
        <v>4056</v>
      </c>
      <c r="D855" s="329">
        <v>9.0000000000000006E-5</v>
      </c>
      <c r="F855" s="327" t="str">
        <f>"Declarable at "&amp;D855*100&amp;"% - CAS No. "&amp;Table237[[#This Row],[CAS]]&amp;", "&amp;Table237[[#This Row],[Descriptions]]</f>
        <v>Declarable at 0.009% - CAS No. 90431-36-0, Lead, isodecanoate isononanoate complexes, basic</v>
      </c>
    </row>
    <row r="856" spans="1:6" ht="28.5">
      <c r="A856" s="327" t="s">
        <v>3278</v>
      </c>
      <c r="B856" s="328" t="s">
        <v>4387</v>
      </c>
      <c r="C856" s="328" t="s">
        <v>4056</v>
      </c>
      <c r="D856" s="329">
        <v>9.0000000000000006E-5</v>
      </c>
      <c r="F856" s="327" t="str">
        <f>"Declarable at "&amp;D856*100&amp;"% - CAS No. "&amp;Table237[[#This Row],[CAS]]&amp;", "&amp;Table237[[#This Row],[Descriptions]]</f>
        <v>Declarable at 0.009% - CAS No. 90431-37-1, Lead, isodecanoate isooctanoate complexes, basic</v>
      </c>
    </row>
    <row r="857" spans="1:6" ht="28.5">
      <c r="A857" s="327" t="s">
        <v>3279</v>
      </c>
      <c r="B857" s="328" t="s">
        <v>4388</v>
      </c>
      <c r="C857" s="328" t="s">
        <v>4056</v>
      </c>
      <c r="D857" s="329">
        <v>9.0000000000000006E-5</v>
      </c>
      <c r="F857" s="327" t="str">
        <f>"Declarable at "&amp;D857*100&amp;"% - CAS No. "&amp;Table237[[#This Row],[CAS]]&amp;", "&amp;Table237[[#This Row],[Descriptions]]</f>
        <v>Declarable at 0.009% - CAS No. 90431-38-2, Lead, isodecanoate naphthenate complexes</v>
      </c>
    </row>
    <row r="858" spans="1:6" ht="28.5">
      <c r="A858" s="327" t="s">
        <v>1930</v>
      </c>
      <c r="B858" s="328" t="s">
        <v>4389</v>
      </c>
      <c r="C858" s="328" t="s">
        <v>4056</v>
      </c>
      <c r="D858" s="329">
        <v>9.0000000000000006E-5</v>
      </c>
      <c r="F858" s="327" t="str">
        <f>"Declarable at "&amp;D858*100&amp;"% - CAS No. "&amp;Table237[[#This Row],[CAS]]&amp;", "&amp;Table237[[#This Row],[Descriptions]]</f>
        <v>Declarable at 0.009% - CAS No. 101012-92-4, Lead, isodecanoate naphthenate complexes, basic</v>
      </c>
    </row>
    <row r="859" spans="1:6" ht="28.5">
      <c r="A859" s="327" t="s">
        <v>3280</v>
      </c>
      <c r="B859" s="328" t="s">
        <v>4390</v>
      </c>
      <c r="C859" s="328" t="s">
        <v>4056</v>
      </c>
      <c r="D859" s="329">
        <v>9.0000000000000006E-5</v>
      </c>
      <c r="F859" s="327" t="str">
        <f>"Declarable at "&amp;D859*100&amp;"% - CAS No. "&amp;Table237[[#This Row],[CAS]]&amp;", "&amp;Table237[[#This Row],[Descriptions]]</f>
        <v>Declarable at 0.009% - CAS No. 90431-39-3, Lead, isodecanoate neodecanoate complexes, basic</v>
      </c>
    </row>
    <row r="860" spans="1:6" ht="28.5">
      <c r="A860" s="327" t="s">
        <v>3220</v>
      </c>
      <c r="B860" s="328" t="s">
        <v>4391</v>
      </c>
      <c r="C860" s="328" t="s">
        <v>4056</v>
      </c>
      <c r="D860" s="329">
        <v>9.0000000000000006E-5</v>
      </c>
      <c r="F860" s="327" t="str">
        <f>"Declarable at "&amp;D860*100&amp;"% - CAS No. "&amp;Table237[[#This Row],[CAS]]&amp;", "&amp;Table237[[#This Row],[Descriptions]]</f>
        <v>Declarable at 0.009% - CAS No. 84929-94-2, Lead, isononanoate isooctanoate complexes, basic</v>
      </c>
    </row>
    <row r="861" spans="1:6" ht="28.5">
      <c r="A861" s="327" t="s">
        <v>3223</v>
      </c>
      <c r="B861" s="328" t="s">
        <v>4392</v>
      </c>
      <c r="C861" s="328" t="s">
        <v>4056</v>
      </c>
      <c r="D861" s="329">
        <v>9.0000000000000006E-5</v>
      </c>
      <c r="F861" s="327" t="str">
        <f>"Declarable at "&amp;D861*100&amp;"% - CAS No. "&amp;Table237[[#This Row],[CAS]]&amp;", "&amp;Table237[[#This Row],[Descriptions]]</f>
        <v>Declarable at 0.009% - CAS No. 84929-97-5, Lead, isononanoate naphthenate complexes</v>
      </c>
    </row>
    <row r="862" spans="1:6" ht="28.5">
      <c r="A862" s="327" t="s">
        <v>3281</v>
      </c>
      <c r="B862" s="328" t="s">
        <v>4393</v>
      </c>
      <c r="C862" s="328" t="s">
        <v>4056</v>
      </c>
      <c r="D862" s="329">
        <v>9.0000000000000006E-5</v>
      </c>
      <c r="F862" s="327" t="str">
        <f>"Declarable at "&amp;D862*100&amp;"% - CAS No. "&amp;Table237[[#This Row],[CAS]]&amp;", "&amp;Table237[[#This Row],[Descriptions]]</f>
        <v>Declarable at 0.009% - CAS No. 90431-40-6, Lead, isononanoate naphthenate complexes, basic</v>
      </c>
    </row>
    <row r="863" spans="1:6" ht="28.5">
      <c r="A863" s="327" t="s">
        <v>3282</v>
      </c>
      <c r="B863" s="328" t="s">
        <v>4394</v>
      </c>
      <c r="C863" s="328" t="s">
        <v>4056</v>
      </c>
      <c r="D863" s="329">
        <v>9.0000000000000006E-5</v>
      </c>
      <c r="F863" s="327" t="str">
        <f>"Declarable at "&amp;D863*100&amp;"% - CAS No. "&amp;Table237[[#This Row],[CAS]]&amp;", "&amp;Table237[[#This Row],[Descriptions]]</f>
        <v>Declarable at 0.009% - CAS No. 90431-41-7, Lead, isononanoate neodecanoate complexes, basic</v>
      </c>
    </row>
    <row r="864" spans="1:6" ht="28.5">
      <c r="A864" s="327" t="s">
        <v>2991</v>
      </c>
      <c r="B864" s="328" t="s">
        <v>4395</v>
      </c>
      <c r="C864" s="328" t="s">
        <v>4056</v>
      </c>
      <c r="D864" s="329">
        <v>9.0000000000000006E-5</v>
      </c>
      <c r="F864" s="327" t="str">
        <f>"Declarable at "&amp;D864*100&amp;"% - CAS No. "&amp;Table237[[#This Row],[CAS]]&amp;", "&amp;Table237[[#This Row],[Descriptions]]</f>
        <v>Declarable at 0.009% - CAS No. 68515-80-0, Lead, isooctanoate naphthenate complexes</v>
      </c>
    </row>
    <row r="865" spans="1:6" ht="28.5">
      <c r="A865" s="327" t="s">
        <v>3283</v>
      </c>
      <c r="B865" s="328" t="s">
        <v>4396</v>
      </c>
      <c r="C865" s="328" t="s">
        <v>4056</v>
      </c>
      <c r="D865" s="329">
        <v>9.0000000000000006E-5</v>
      </c>
      <c r="F865" s="327" t="str">
        <f>"Declarable at "&amp;D865*100&amp;"% - CAS No. "&amp;Table237[[#This Row],[CAS]]&amp;", "&amp;Table237[[#This Row],[Descriptions]]</f>
        <v>Declarable at 0.009% - CAS No. 90431-42-8, Lead, isooctanoate naphthenate complexes, basic</v>
      </c>
    </row>
    <row r="866" spans="1:6" ht="28.5">
      <c r="A866" s="327" t="s">
        <v>1931</v>
      </c>
      <c r="B866" s="328" t="s">
        <v>4397</v>
      </c>
      <c r="C866" s="328" t="s">
        <v>4056</v>
      </c>
      <c r="D866" s="329">
        <v>9.0000000000000006E-5</v>
      </c>
      <c r="F866" s="327" t="str">
        <f>"Declarable at "&amp;D866*100&amp;"% - CAS No. "&amp;Table237[[#This Row],[CAS]]&amp;", "&amp;Table237[[#This Row],[Descriptions]]</f>
        <v>Declarable at 0.009% - CAS No. 101013-06-3, Lead, isooctanoate neodecanoate complexes</v>
      </c>
    </row>
    <row r="867" spans="1:6" ht="28.5">
      <c r="A867" s="327" t="s">
        <v>3221</v>
      </c>
      <c r="B867" s="328" t="s">
        <v>4398</v>
      </c>
      <c r="C867" s="328" t="s">
        <v>4056</v>
      </c>
      <c r="D867" s="329">
        <v>9.0000000000000006E-5</v>
      </c>
      <c r="F867" s="327" t="str">
        <f>"Declarable at "&amp;D867*100&amp;"% - CAS No. "&amp;Table237[[#This Row],[CAS]]&amp;", "&amp;Table237[[#This Row],[Descriptions]]</f>
        <v>Declarable at 0.009% - CAS No. 84929-95-3, Lead, isooctanoate neodecanoate complexes, basic</v>
      </c>
    </row>
    <row r="868" spans="1:6" ht="28.5">
      <c r="A868" s="327" t="s">
        <v>3284</v>
      </c>
      <c r="B868" s="328" t="s">
        <v>4399</v>
      </c>
      <c r="C868" s="328" t="s">
        <v>4056</v>
      </c>
      <c r="D868" s="329">
        <v>9.0000000000000006E-5</v>
      </c>
      <c r="F868" s="327" t="str">
        <f>"Declarable at "&amp;D868*100&amp;"% - CAS No. "&amp;Table237[[#This Row],[CAS]]&amp;", "&amp;Table237[[#This Row],[Descriptions]]</f>
        <v>Declarable at 0.009% - CAS No. 90431-43-9, Lead, naphthenate neodecanoate complexes</v>
      </c>
    </row>
    <row r="869" spans="1:6" ht="28.5">
      <c r="A869" s="327" t="s">
        <v>3222</v>
      </c>
      <c r="B869" s="328" t="s">
        <v>4400</v>
      </c>
      <c r="C869" s="328" t="s">
        <v>4056</v>
      </c>
      <c r="D869" s="329">
        <v>9.0000000000000006E-5</v>
      </c>
      <c r="F869" s="327" t="str">
        <f>"Declarable at "&amp;D869*100&amp;"% - CAS No. "&amp;Table237[[#This Row],[CAS]]&amp;", "&amp;Table237[[#This Row],[Descriptions]]</f>
        <v>Declarable at 0.009% - CAS No. 84929-96-4, Lead, naphthenate neodecanoate complexes, basic</v>
      </c>
    </row>
    <row r="870" spans="1:6" ht="28.5">
      <c r="A870" s="327" t="s">
        <v>3285</v>
      </c>
      <c r="B870" s="328" t="s">
        <v>4401</v>
      </c>
      <c r="C870" s="328" t="s">
        <v>4056</v>
      </c>
      <c r="D870" s="329">
        <v>9.0000000000000006E-5</v>
      </c>
      <c r="F870" s="327" t="str">
        <f>"Declarable at "&amp;D870*100&amp;"% - CAS No. "&amp;Table237[[#This Row],[CAS]]&amp;", "&amp;Table237[[#This Row],[Descriptions]]</f>
        <v>Declarable at 0.009% - CAS No. 90431-44-0, Lead, neononanoate neoundecanoate complexes, basic</v>
      </c>
    </row>
    <row r="871" spans="1:6" ht="28.5">
      <c r="A871" s="327" t="s">
        <v>3369</v>
      </c>
      <c r="B871" s="328" t="s">
        <v>4402</v>
      </c>
      <c r="C871" s="328" t="s">
        <v>4056</v>
      </c>
      <c r="D871" s="329">
        <v>9.0000000000000006E-5</v>
      </c>
      <c r="F871" s="327" t="str">
        <f>"Declarable at "&amp;D871*100&amp;"% - CAS No. "&amp;Table237[[#This Row],[CAS]]&amp;", "&amp;Table237[[#This Row],[Descriptions]]</f>
        <v>Declarable at 0.009% - CAS No. 94551-60-7, Lead, zinc dross</v>
      </c>
    </row>
    <row r="872" spans="1:6" ht="28.5">
      <c r="A872" s="327" t="s">
        <v>3009</v>
      </c>
      <c r="B872" s="328" t="s">
        <v>4403</v>
      </c>
      <c r="C872" s="328" t="s">
        <v>4056</v>
      </c>
      <c r="D872" s="329">
        <v>9.0000000000000006E-5</v>
      </c>
      <c r="F872" s="327" t="str">
        <f>"Declarable at "&amp;D872*100&amp;"% - CAS No. "&amp;Table237[[#This Row],[CAS]]&amp;", "&amp;Table237[[#This Row],[Descriptions]]</f>
        <v>Declarable at 0.009% - CAS No. 68990-75-0, Linseed oil, polymer with tung oil, lead salt</v>
      </c>
    </row>
    <row r="873" spans="1:6" ht="28.5">
      <c r="A873" s="327" t="s">
        <v>2973</v>
      </c>
      <c r="B873" s="328" t="s">
        <v>4404</v>
      </c>
      <c r="C873" s="328" t="s">
        <v>4056</v>
      </c>
      <c r="D873" s="329">
        <v>9.0000000000000006E-5</v>
      </c>
      <c r="F873" s="327" t="str">
        <f>"Declarable at "&amp;D873*100&amp;"% - CAS No. "&amp;Table237[[#This Row],[CAS]]&amp;", "&amp;Table237[[#This Row],[Descriptions]]</f>
        <v>Declarable at 0.009% - CAS No. 68152-99-8, Linseed oil, reaction products with lead oxide (Pb3O4) and mastic</v>
      </c>
    </row>
    <row r="874" spans="1:6" ht="28.5">
      <c r="A874" s="327" t="s">
        <v>2339</v>
      </c>
      <c r="B874" s="328" t="s">
        <v>4405</v>
      </c>
      <c r="C874" s="328" t="s">
        <v>4056</v>
      </c>
      <c r="D874" s="329">
        <v>9.0000000000000006E-5</v>
      </c>
      <c r="F874" s="327" t="str">
        <f>"Declarable at "&amp;D874*100&amp;"% - CAS No. "&amp;Table237[[#This Row],[CAS]]&amp;", "&amp;Table237[[#This Row],[Descriptions]]</f>
        <v>Declarable at 0.009% - CAS No. 17570-76-2, Methanesulfonic acid, lead(2+) salt</v>
      </c>
    </row>
    <row r="875" spans="1:6" ht="28.5">
      <c r="A875" s="327" t="s">
        <v>2101</v>
      </c>
      <c r="B875" s="328" t="s">
        <v>4406</v>
      </c>
      <c r="C875" s="328" t="s">
        <v>4056</v>
      </c>
      <c r="D875" s="329">
        <v>9.0000000000000006E-5</v>
      </c>
      <c r="F875" s="327" t="str">
        <f>"Declarable at "&amp;D875*100&amp;"% - CAS No. "&amp;Table237[[#This Row],[CAS]]&amp;", "&amp;Table237[[#This Row],[Descriptions]]</f>
        <v>Declarable at 0.009% - CAS No. 12656-85-8, Molybdate orange (Lead chromate pigment)</v>
      </c>
    </row>
    <row r="876" spans="1:6" ht="28.5">
      <c r="A876" s="327" t="s">
        <v>2920</v>
      </c>
      <c r="B876" s="328" t="s">
        <v>4407</v>
      </c>
      <c r="C876" s="328" t="s">
        <v>4056</v>
      </c>
      <c r="D876" s="329">
        <v>9.0000000000000006E-5</v>
      </c>
      <c r="F876" s="327" t="str">
        <f>"Declarable at "&amp;D876*100&amp;"% - CAS No. "&amp;Table237[[#This Row],[CAS]]&amp;", "&amp;Table237[[#This Row],[Descriptions]]</f>
        <v>Declarable at 0.009% - CAS No. 63568-30-9, Naphthalenesulfonic acid, diisononyl-, lead(2+) salt</v>
      </c>
    </row>
    <row r="877" spans="1:6" ht="28.5">
      <c r="A877" s="327" t="s">
        <v>2897</v>
      </c>
      <c r="B877" s="328" t="s">
        <v>4408</v>
      </c>
      <c r="C877" s="328" t="s">
        <v>4056</v>
      </c>
      <c r="D877" s="329">
        <v>9.0000000000000006E-5</v>
      </c>
      <c r="F877" s="327" t="str">
        <f>"Declarable at "&amp;D877*100&amp;"% - CAS No. "&amp;Table237[[#This Row],[CAS]]&amp;", "&amp;Table237[[#This Row],[Descriptions]]</f>
        <v>Declarable at 0.009% - CAS No. 61867-68-3, Naphthalenesulfonic acid, dinonyl-, lead(2+) salt</v>
      </c>
    </row>
    <row r="878" spans="1:6" ht="28.5">
      <c r="A878" s="327" t="s">
        <v>3312</v>
      </c>
      <c r="B878" s="328" t="s">
        <v>4409</v>
      </c>
      <c r="C878" s="328" t="s">
        <v>4056</v>
      </c>
      <c r="D878" s="329">
        <v>9.0000000000000006E-5</v>
      </c>
      <c r="F878" s="327" t="str">
        <f>"Declarable at "&amp;D878*100&amp;"% - CAS No. "&amp;Table237[[#This Row],[CAS]]&amp;", "&amp;Table237[[#This Row],[Descriptions]]</f>
        <v>Declarable at 0.009% - CAS No. 91078-81-8, Naphthenic acids, lead (2+) salts</v>
      </c>
    </row>
    <row r="879" spans="1:6" ht="28.5">
      <c r="A879" s="327" t="s">
        <v>2891</v>
      </c>
      <c r="B879" s="328" t="s">
        <v>4410</v>
      </c>
      <c r="C879" s="328" t="s">
        <v>4056</v>
      </c>
      <c r="D879" s="329">
        <v>9.0000000000000006E-5</v>
      </c>
      <c r="F879" s="327" t="str">
        <f>"Declarable at "&amp;D879*100&amp;"% - CAS No. "&amp;Table237[[#This Row],[CAS]]&amp;", "&amp;Table237[[#This Row],[Descriptions]]</f>
        <v>Declarable at 0.009% - CAS No. 61788-52-1, Naphthenic acids, lead manganese salts</v>
      </c>
    </row>
    <row r="880" spans="1:6" ht="28.5">
      <c r="A880" s="327" t="s">
        <v>3321</v>
      </c>
      <c r="B880" s="328" t="s">
        <v>4411</v>
      </c>
      <c r="C880" s="328" t="s">
        <v>4056</v>
      </c>
      <c r="D880" s="329">
        <v>9.0000000000000006E-5</v>
      </c>
      <c r="F880" s="327" t="str">
        <f>"Declarable at "&amp;D880*100&amp;"% - CAS No. "&amp;Table237[[#This Row],[CAS]]&amp;", "&amp;Table237[[#This Row],[Descriptions]]</f>
        <v>Declarable at 0.009% - CAS No. 92045-67-5, Naphthenic acids, lead salts, basic</v>
      </c>
    </row>
    <row r="881" spans="1:6" ht="28.5">
      <c r="A881" s="327" t="s">
        <v>3286</v>
      </c>
      <c r="B881" s="328" t="s">
        <v>4412</v>
      </c>
      <c r="C881" s="328" t="s">
        <v>4056</v>
      </c>
      <c r="D881" s="329">
        <v>9.0000000000000006E-5</v>
      </c>
      <c r="F881" s="327" t="str">
        <f>"Declarable at "&amp;D881*100&amp;"% - CAS No. "&amp;Table237[[#This Row],[CAS]]&amp;", "&amp;Table237[[#This Row],[Descriptions]]</f>
        <v>Declarable at 0.009% - CAS No. 90459-25-9, Neodecanoic acid, lead salt, basic</v>
      </c>
    </row>
    <row r="882" spans="1:6" ht="28.5">
      <c r="A882" s="327" t="s">
        <v>3287</v>
      </c>
      <c r="B882" s="328" t="s">
        <v>4413</v>
      </c>
      <c r="C882" s="328" t="s">
        <v>4056</v>
      </c>
      <c r="D882" s="329">
        <v>9.0000000000000006E-5</v>
      </c>
      <c r="F882" s="327" t="str">
        <f>"Declarable at "&amp;D882*100&amp;"% - CAS No. "&amp;Table237[[#This Row],[CAS]]&amp;", "&amp;Table237[[#This Row],[Descriptions]]</f>
        <v>Declarable at 0.009% - CAS No. 90459-26-0, Neononanoic acid, lead salt, basic</v>
      </c>
    </row>
    <row r="883" spans="1:6" ht="28.5">
      <c r="A883" s="327" t="s">
        <v>3288</v>
      </c>
      <c r="B883" s="328" t="s">
        <v>4414</v>
      </c>
      <c r="C883" s="328" t="s">
        <v>4056</v>
      </c>
      <c r="D883" s="329">
        <v>9.0000000000000006E-5</v>
      </c>
      <c r="F883" s="327" t="str">
        <f>"Declarable at "&amp;D883*100&amp;"% - CAS No. "&amp;Table237[[#This Row],[CAS]]&amp;", "&amp;Table237[[#This Row],[Descriptions]]</f>
        <v>Declarable at 0.009% - CAS No. 90459-28-2, Neoundecanoic acid, lead salt, basic</v>
      </c>
    </row>
    <row r="884" spans="1:6" ht="28.5">
      <c r="A884" s="327" t="s">
        <v>3387</v>
      </c>
      <c r="B884" s="328" t="s">
        <v>4415</v>
      </c>
      <c r="C884" s="328" t="s">
        <v>4056</v>
      </c>
      <c r="D884" s="329">
        <v>9.0000000000000006E-5</v>
      </c>
      <c r="F884" s="327" t="str">
        <f>"Declarable at "&amp;D884*100&amp;"% - CAS No. "&amp;Table237[[#This Row],[CAS]]&amp;", "&amp;Table237[[#This Row],[Descriptions]]</f>
        <v>Declarable at 0.009% - CAS No. 97953-08-7, Nitric acid, lead(2+) salt, reaction products with sodium tin oxide</v>
      </c>
    </row>
    <row r="885" spans="1:6" ht="28.5">
      <c r="A885" s="327" t="s">
        <v>2221</v>
      </c>
      <c r="B885" s="328" t="s">
        <v>4416</v>
      </c>
      <c r="C885" s="328" t="s">
        <v>4056</v>
      </c>
      <c r="D885" s="329">
        <v>9.0000000000000006E-5</v>
      </c>
      <c r="F885" s="327" t="str">
        <f>"Declarable at "&amp;D885*100&amp;"% - CAS No. "&amp;Table237[[#This Row],[CAS]]&amp;", "&amp;Table237[[#This Row],[Descriptions]]</f>
        <v>Declarable at 0.009% - CAS No. 13826-65-8, Nitrous acid, lead(2+) salt</v>
      </c>
    </row>
    <row r="886" spans="1:6" ht="28.5">
      <c r="A886" s="327" t="s">
        <v>3289</v>
      </c>
      <c r="B886" s="328" t="s">
        <v>4417</v>
      </c>
      <c r="C886" s="328" t="s">
        <v>4056</v>
      </c>
      <c r="D886" s="329">
        <v>9.0000000000000006E-5</v>
      </c>
      <c r="F886" s="327" t="str">
        <f>"Declarable at "&amp;D886*100&amp;"% - CAS No. "&amp;Table237[[#This Row],[CAS]]&amp;", "&amp;Table237[[#This Row],[Descriptions]]</f>
        <v>Declarable at 0.009% - CAS No. 90459-51-1, Octadecanoic acid, lead salt, basic</v>
      </c>
    </row>
    <row r="887" spans="1:6" ht="28.5">
      <c r="A887" s="327" t="s">
        <v>3290</v>
      </c>
      <c r="B887" s="328" t="s">
        <v>4418</v>
      </c>
      <c r="C887" s="328" t="s">
        <v>4056</v>
      </c>
      <c r="D887" s="329">
        <v>9.0000000000000006E-5</v>
      </c>
      <c r="F887" s="327" t="str">
        <f>"Declarable at "&amp;D887*100&amp;"% - CAS No. "&amp;Table237[[#This Row],[CAS]]&amp;", "&amp;Table237[[#This Row],[Descriptions]]</f>
        <v>Declarable at 0.009% - CAS No. 90459-52-2, Octadecanoic acid, lead(2+) salt, basic</v>
      </c>
    </row>
    <row r="888" spans="1:6" ht="28.5">
      <c r="A888" s="327" t="s">
        <v>2776</v>
      </c>
      <c r="B888" s="328" t="s">
        <v>4419</v>
      </c>
      <c r="C888" s="328" t="s">
        <v>4056</v>
      </c>
      <c r="D888" s="329">
        <v>9.0000000000000006E-5</v>
      </c>
      <c r="F888" s="327" t="str">
        <f>"Declarable at "&amp;D888*100&amp;"% - CAS No. "&amp;Table237[[#This Row],[CAS]]&amp;", "&amp;Table237[[#This Row],[Descriptions]]</f>
        <v>Declarable at 0.009% - CAS No. 52080-60-1, Octadecanoic acid, lead(2+) salt, tribasic</v>
      </c>
    </row>
    <row r="889" spans="1:6" ht="28.5">
      <c r="A889" s="327" t="s">
        <v>2295</v>
      </c>
      <c r="B889" s="328" t="s">
        <v>4420</v>
      </c>
      <c r="C889" s="328" t="s">
        <v>4056</v>
      </c>
      <c r="D889" s="329">
        <v>9.0000000000000006E-5</v>
      </c>
      <c r="F889" s="327" t="str">
        <f>"Declarable at "&amp;D889*100&amp;"% - CAS No. "&amp;Table237[[#This Row],[CAS]]&amp;", "&amp;Table237[[#This Row],[Descriptions]]</f>
        <v>Declarable at 0.009% - CAS No. 15696-43-2, Octanoic acid, lead salt</v>
      </c>
    </row>
    <row r="890" spans="1:6" ht="28.5">
      <c r="A890" s="327" t="s">
        <v>2616</v>
      </c>
      <c r="B890" s="328" t="s">
        <v>4421</v>
      </c>
      <c r="C890" s="328" t="s">
        <v>4056</v>
      </c>
      <c r="D890" s="329">
        <v>9.0000000000000006E-5</v>
      </c>
      <c r="F890" s="327" t="str">
        <f>"Declarable at "&amp;D890*100&amp;"% - CAS No. "&amp;Table237[[#This Row],[CAS]]&amp;", "&amp;Table237[[#This Row],[Descriptions]]</f>
        <v>Declarable at 0.009% - CAS No. 35498-15-8, Orthoboric acid, lead(2+) salt</v>
      </c>
    </row>
    <row r="891" spans="1:6" ht="28.5">
      <c r="A891" s="327" t="s">
        <v>3392</v>
      </c>
      <c r="B891" s="328" t="s">
        <v>4422</v>
      </c>
      <c r="C891" s="328" t="s">
        <v>4056</v>
      </c>
      <c r="D891" s="329">
        <v>9.0000000000000006E-5</v>
      </c>
      <c r="F891" s="327" t="str">
        <f>"Declarable at "&amp;D891*100&amp;"% - CAS No. "&amp;Table237[[#This Row],[CAS]]&amp;", "&amp;Table237[[#This Row],[Descriptions]]</f>
        <v>Declarable at 0.009% - CAS No. 99749-31-2, Perchloric acid, reaction products with lead oxide (pbo) and triethanolamine</v>
      </c>
    </row>
    <row r="892" spans="1:6" ht="28.5">
      <c r="A892" s="327" t="s">
        <v>2953</v>
      </c>
      <c r="B892" s="328" t="s">
        <v>4423</v>
      </c>
      <c r="C892" s="328" t="s">
        <v>4056</v>
      </c>
      <c r="D892" s="329">
        <v>9.0000000000000006E-5</v>
      </c>
      <c r="F892" s="327" t="str">
        <f>"Declarable at "&amp;D892*100&amp;"% - CAS No. "&amp;Table237[[#This Row],[CAS]]&amp;", "&amp;Table237[[#This Row],[Descriptions]]</f>
        <v>Declarable at 0.009% - CAS No. 67674-14-0, Petrolatum, petroleum, oxidized, lead salt</v>
      </c>
    </row>
    <row r="893" spans="1:6" ht="28.5">
      <c r="A893" s="327" t="s">
        <v>2757</v>
      </c>
      <c r="B893" s="328" t="s">
        <v>4424</v>
      </c>
      <c r="C893" s="328" t="s">
        <v>4056</v>
      </c>
      <c r="D893" s="329">
        <v>9.0000000000000006E-5</v>
      </c>
      <c r="F893" s="327" t="str">
        <f>"Declarable at "&amp;D893*100&amp;"% - CAS No. "&amp;Table237[[#This Row],[CAS]]&amp;", "&amp;Table237[[#This Row],[Descriptions]]</f>
        <v>Declarable at 0.009% - CAS No. 50319-14-7, Phenol, 2-methyldinitro-, lead salt</v>
      </c>
    </row>
    <row r="894" spans="1:6" ht="28.5">
      <c r="A894" s="327" t="s">
        <v>2992</v>
      </c>
      <c r="B894" s="328" t="s">
        <v>4425</v>
      </c>
      <c r="C894" s="328" t="s">
        <v>4056</v>
      </c>
      <c r="D894" s="329">
        <v>9.0000000000000006E-5</v>
      </c>
      <c r="F894" s="327" t="str">
        <f>"Declarable at "&amp;D894*100&amp;"% - CAS No. "&amp;Table237[[#This Row],[CAS]]&amp;", "&amp;Table237[[#This Row],[Descriptions]]</f>
        <v>Declarable at 0.009% - CAS No. 68586-21-0, Phenol, dodecyl-, lead(2+) salt</v>
      </c>
    </row>
    <row r="895" spans="1:6" ht="28.5">
      <c r="A895" s="327" t="s">
        <v>2073</v>
      </c>
      <c r="B895" s="328" t="s">
        <v>4426</v>
      </c>
      <c r="C895" s="328" t="s">
        <v>4056</v>
      </c>
      <c r="D895" s="329">
        <v>9.0000000000000006E-5</v>
      </c>
      <c r="F895" s="327" t="str">
        <f>"Declarable at "&amp;D895*100&amp;"% - CAS No. "&amp;Table237[[#This Row],[CAS]]&amp;", "&amp;Table237[[#This Row],[Descriptions]]</f>
        <v>Declarable at 0.009% - CAS No. 122332-23-4, Phenol, tetrapropylene-, lead(2+) salt</v>
      </c>
    </row>
    <row r="896" spans="1:6" ht="28.5">
      <c r="A896" s="327" t="s">
        <v>2315</v>
      </c>
      <c r="B896" s="328" t="s">
        <v>4427</v>
      </c>
      <c r="C896" s="328" t="s">
        <v>4056</v>
      </c>
      <c r="D896" s="329">
        <v>9.0000000000000006E-5</v>
      </c>
      <c r="F896" s="327" t="str">
        <f>"Declarable at "&amp;D896*100&amp;"% - CAS No. "&amp;Table237[[#This Row],[CAS]]&amp;", "&amp;Table237[[#This Row],[Descriptions]]</f>
        <v>Declarable at 0.009% - CAS No. 16038-76-9, Phosphonic acid, lead salt</v>
      </c>
    </row>
    <row r="897" spans="1:6" ht="28.5">
      <c r="A897" s="327" t="s">
        <v>2798</v>
      </c>
      <c r="B897" s="328" t="s">
        <v>4428</v>
      </c>
      <c r="C897" s="328" t="s">
        <v>4056</v>
      </c>
      <c r="D897" s="329">
        <v>9.0000000000000006E-5</v>
      </c>
      <c r="F897" s="327" t="str">
        <f>"Declarable at "&amp;D897*100&amp;"% - CAS No. "&amp;Table237[[#This Row],[CAS]]&amp;", "&amp;Table237[[#This Row],[Descriptions]]</f>
        <v>Declarable at 0.009% - CAS No. 53807-64-0, Phosphonic acid, lead salt, basic</v>
      </c>
    </row>
    <row r="898" spans="1:6" ht="28.5">
      <c r="A898" s="327" t="s">
        <v>2448</v>
      </c>
      <c r="B898" s="328" t="s">
        <v>4429</v>
      </c>
      <c r="C898" s="328" t="s">
        <v>4056</v>
      </c>
      <c r="D898" s="329">
        <v>9.0000000000000006E-5</v>
      </c>
      <c r="F898" s="327" t="str">
        <f>"Declarable at "&amp;D898*100&amp;"% - CAS No. "&amp;Table237[[#This Row],[CAS]]&amp;", "&amp;Table237[[#This Row],[Descriptions]]</f>
        <v>Declarable at 0.009% - CAS No. 24824-71-3, Phosphonic acid, lead(2+) salt</v>
      </c>
    </row>
    <row r="899" spans="1:6" ht="28.5">
      <c r="A899" s="327" t="s">
        <v>2190</v>
      </c>
      <c r="B899" s="328" t="s">
        <v>4430</v>
      </c>
      <c r="C899" s="328" t="s">
        <v>4056</v>
      </c>
      <c r="D899" s="329">
        <v>9.0000000000000006E-5</v>
      </c>
      <c r="F899" s="327" t="str">
        <f>"Declarable at "&amp;D899*100&amp;"% - CAS No. "&amp;Table237[[#This Row],[CAS]]&amp;", "&amp;Table237[[#This Row],[Descriptions]]</f>
        <v>Declarable at 0.009% - CAS No. 13453-65-1, Phosphonic acid, lead(2+) salt (1:1)</v>
      </c>
    </row>
    <row r="900" spans="1:6" ht="28.5">
      <c r="A900" s="327" t="s">
        <v>2291</v>
      </c>
      <c r="B900" s="328" t="s">
        <v>4431</v>
      </c>
      <c r="C900" s="328" t="s">
        <v>4056</v>
      </c>
      <c r="D900" s="329">
        <v>9.0000000000000006E-5</v>
      </c>
      <c r="F900" s="327" t="str">
        <f>"Declarable at "&amp;D900*100&amp;"% - CAS No. "&amp;Table237[[#This Row],[CAS]]&amp;", "&amp;Table237[[#This Row],[Descriptions]]</f>
        <v>Declarable at 0.009% - CAS No. 15521-60-5, Phosphonic acid, lead(2+) salt (2:1)</v>
      </c>
    </row>
    <row r="901" spans="1:6" ht="28.5">
      <c r="A901" s="327" t="s">
        <v>2307</v>
      </c>
      <c r="B901" s="328" t="s">
        <v>4432</v>
      </c>
      <c r="C901" s="328" t="s">
        <v>4056</v>
      </c>
      <c r="D901" s="329">
        <v>9.0000000000000006E-5</v>
      </c>
      <c r="F901" s="327" t="str">
        <f>"Declarable at "&amp;D901*100&amp;"% - CAS No. "&amp;Table237[[#This Row],[CAS]]&amp;", "&amp;Table237[[#This Row],[Descriptions]]</f>
        <v>Declarable at 0.009% - CAS No. 15845-52-0, Phosphoric acid, lead(2+) salt (1:1)</v>
      </c>
    </row>
    <row r="902" spans="1:6" ht="28.5">
      <c r="A902" s="327" t="s">
        <v>3341</v>
      </c>
      <c r="B902" s="328" t="s">
        <v>4433</v>
      </c>
      <c r="C902" s="328" t="s">
        <v>4056</v>
      </c>
      <c r="D902" s="329">
        <v>9.0000000000000006E-5</v>
      </c>
      <c r="F902" s="327" t="str">
        <f>"Declarable at "&amp;D902*100&amp;"% - CAS No. "&amp;Table237[[#This Row],[CAS]]&amp;", "&amp;Table237[[#This Row],[Descriptions]]</f>
        <v>Declarable at 0.009% - CAS No. 93925-27-0, Phosphoric acid, mixed butyl and hexyl diesters, lead(2+) salts</v>
      </c>
    </row>
    <row r="903" spans="1:6" ht="28.5">
      <c r="A903" s="327" t="s">
        <v>2386</v>
      </c>
      <c r="B903" s="328" t="s">
        <v>4434</v>
      </c>
      <c r="C903" s="328" t="s">
        <v>4056</v>
      </c>
      <c r="D903" s="329">
        <v>9.0000000000000006E-5</v>
      </c>
      <c r="F903" s="327" t="str">
        <f>"Declarable at "&amp;D903*100&amp;"% - CAS No. "&amp;Table237[[#This Row],[CAS]]&amp;", "&amp;Table237[[#This Row],[Descriptions]]</f>
        <v>Declarable at 0.009% - CAS No. 20383-42-0, Phosphorodithioate O,O-bis(1,3-dimethylbutyl), lead salt</v>
      </c>
    </row>
    <row r="904" spans="1:6" ht="28.5">
      <c r="A904" s="327" t="s">
        <v>3319</v>
      </c>
      <c r="B904" s="328" t="s">
        <v>4435</v>
      </c>
      <c r="C904" s="328" t="s">
        <v>4056</v>
      </c>
      <c r="D904" s="329">
        <v>9.0000000000000006E-5</v>
      </c>
      <c r="F904" s="327" t="str">
        <f>"Declarable at "&amp;D904*100&amp;"% - CAS No. "&amp;Table237[[#This Row],[CAS]]&amp;", "&amp;Table237[[#This Row],[Descriptions]]</f>
        <v>Declarable at 0.009% - CAS No. 91783-10-7, Phosphorodithioic acid, mixed O,O-bis(bu and pentyl) esters, lead(2+) salt</v>
      </c>
    </row>
    <row r="905" spans="1:6" ht="28.5">
      <c r="A905" s="327" t="s">
        <v>1977</v>
      </c>
      <c r="B905" s="328" t="s">
        <v>4436</v>
      </c>
      <c r="C905" s="328" t="s">
        <v>4056</v>
      </c>
      <c r="D905" s="329">
        <v>9.0000000000000006E-5</v>
      </c>
      <c r="F905" s="327" t="str">
        <f>"Declarable at "&amp;D905*100&amp;"% - CAS No. "&amp;Table237[[#This Row],[CAS]]&amp;", "&amp;Table237[[#This Row],[Descriptions]]</f>
        <v>Declarable at 0.009% - CAS No. 1067-14-7, Plumbane, chlorotriethyl-</v>
      </c>
    </row>
    <row r="906" spans="1:6" ht="28.5">
      <c r="A906" s="327" t="s">
        <v>2341</v>
      </c>
      <c r="B906" s="328" t="s">
        <v>4437</v>
      </c>
      <c r="C906" s="328" t="s">
        <v>4056</v>
      </c>
      <c r="D906" s="329">
        <v>9.0000000000000006E-5</v>
      </c>
      <c r="F906" s="327" t="str">
        <f>"Declarable at "&amp;D906*100&amp;"% - CAS No. "&amp;Table237[[#This Row],[CAS]]&amp;", "&amp;Table237[[#This Row],[Descriptions]]</f>
        <v>Declarable at 0.009% - CAS No. 1762-27-2, Plumbane, diethyldimethyl-</v>
      </c>
    </row>
    <row r="907" spans="1:6" ht="28.5">
      <c r="A907" s="327" t="s">
        <v>2995</v>
      </c>
      <c r="B907" s="328" t="s">
        <v>4438</v>
      </c>
      <c r="C907" s="328" t="s">
        <v>4056</v>
      </c>
      <c r="D907" s="329">
        <v>9.0000000000000006E-5</v>
      </c>
      <c r="F907" s="327" t="str">
        <f>"Declarable at "&amp;D907*100&amp;"% - CAS No. "&amp;Table237[[#This Row],[CAS]]&amp;", "&amp;Table237[[#This Row],[Descriptions]]</f>
        <v>Declarable at 0.009% - CAS No. 68610-17-3, Plumbane, ethyl methyl derivitives</v>
      </c>
    </row>
    <row r="908" spans="1:6" ht="28.5">
      <c r="A908" s="327" t="s">
        <v>2340</v>
      </c>
      <c r="B908" s="328" t="s">
        <v>4439</v>
      </c>
      <c r="C908" s="328" t="s">
        <v>4056</v>
      </c>
      <c r="D908" s="329">
        <v>9.0000000000000006E-5</v>
      </c>
      <c r="F908" s="327" t="str">
        <f>"Declarable at "&amp;D908*100&amp;"% - CAS No. "&amp;Table237[[#This Row],[CAS]]&amp;", "&amp;Table237[[#This Row],[Descriptions]]</f>
        <v>Declarable at 0.009% - CAS No. 1762-26-1, Plumbane, ethyltrimethyl-</v>
      </c>
    </row>
    <row r="909" spans="1:6" ht="28.5">
      <c r="A909" s="327" t="s">
        <v>2373</v>
      </c>
      <c r="B909" s="328" t="s">
        <v>4440</v>
      </c>
      <c r="C909" s="328" t="s">
        <v>4056</v>
      </c>
      <c r="D909" s="329">
        <v>9.0000000000000006E-5</v>
      </c>
      <c r="F909" s="327" t="str">
        <f>"Declarable at "&amp;D909*100&amp;"% - CAS No. "&amp;Table237[[#This Row],[CAS]]&amp;", "&amp;Table237[[#This Row],[Descriptions]]</f>
        <v>Declarable at 0.009% - CAS No. 1920-90-7, Plumbane, tetrabutyl-</v>
      </c>
    </row>
    <row r="910" spans="1:6" ht="28.5">
      <c r="A910" s="327" t="s">
        <v>2268</v>
      </c>
      <c r="B910" s="328" t="s">
        <v>4441</v>
      </c>
      <c r="C910" s="328" t="s">
        <v>4056</v>
      </c>
      <c r="D910" s="329">
        <v>9.0000000000000006E-5</v>
      </c>
      <c r="F910" s="327" t="str">
        <f>"Declarable at "&amp;D910*100&amp;"% - CAS No. "&amp;Table237[[#This Row],[CAS]]&amp;", "&amp;Table237[[#This Row],[Descriptions]]</f>
        <v>Declarable at 0.009% - CAS No. 14846-40-3, Plumbane, tetrakis(1-methylethyl)-</v>
      </c>
    </row>
    <row r="911" spans="1:6" ht="28.5">
      <c r="A911" s="327" t="s">
        <v>2938</v>
      </c>
      <c r="B911" s="328" t="s">
        <v>4442</v>
      </c>
      <c r="C911" s="328" t="s">
        <v>4056</v>
      </c>
      <c r="D911" s="329">
        <v>9.0000000000000006E-5</v>
      </c>
      <c r="F911" s="327" t="str">
        <f>"Declarable at "&amp;D911*100&amp;"% - CAS No. "&amp;Table237[[#This Row],[CAS]]&amp;", "&amp;Table237[[#This Row],[Descriptions]]</f>
        <v>Declarable at 0.009% - CAS No. 65151-08-8, Plumbane, tetrakis(1-methylpropyl)-</v>
      </c>
    </row>
    <row r="912" spans="1:6" ht="28.5">
      <c r="A912" s="327" t="s">
        <v>2342</v>
      </c>
      <c r="B912" s="328" t="s">
        <v>4443</v>
      </c>
      <c r="C912" s="328" t="s">
        <v>4056</v>
      </c>
      <c r="D912" s="329">
        <v>9.0000000000000006E-5</v>
      </c>
      <c r="F912" s="327" t="str">
        <f>"Declarable at "&amp;D912*100&amp;"% - CAS No. "&amp;Table237[[#This Row],[CAS]]&amp;", "&amp;Table237[[#This Row],[Descriptions]]</f>
        <v>Declarable at 0.009% - CAS No. 1762-28-3, Plumbane, triethylmethyl-</v>
      </c>
    </row>
    <row r="913" spans="1:6" ht="28.5">
      <c r="A913" s="327" t="s">
        <v>2048</v>
      </c>
      <c r="B913" s="328" t="s">
        <v>4444</v>
      </c>
      <c r="C913" s="328" t="s">
        <v>4056</v>
      </c>
      <c r="D913" s="329">
        <v>9.0000000000000006E-5</v>
      </c>
      <c r="F913" s="327" t="str">
        <f>"Declarable at "&amp;D913*100&amp;"% - CAS No. "&amp;Table237[[#This Row],[CAS]]&amp;", "&amp;Table237[[#This Row],[Descriptions]]</f>
        <v>Declarable at 0.009% - CAS No. 12034-30-9, Plumbate (PbO22-), disodium</v>
      </c>
    </row>
    <row r="914" spans="1:6" ht="28.5">
      <c r="A914" s="327" t="s">
        <v>2040</v>
      </c>
      <c r="B914" s="328" t="s">
        <v>4445</v>
      </c>
      <c r="C914" s="328" t="s">
        <v>4056</v>
      </c>
      <c r="D914" s="329">
        <v>9.0000000000000006E-5</v>
      </c>
      <c r="F914" s="327" t="str">
        <f>"Declarable at "&amp;D914*100&amp;"% - CAS No. "&amp;Table237[[#This Row],[CAS]]&amp;", "&amp;Table237[[#This Row],[Descriptions]]</f>
        <v>Declarable at 0.009% - CAS No. 12013-69-3, Plumbate (PbO44-), calcium (1:2), (T-4)-</v>
      </c>
    </row>
    <row r="915" spans="1:6" ht="28.5">
      <c r="A915" s="327" t="s">
        <v>2080</v>
      </c>
      <c r="B915" s="328" t="s">
        <v>4446</v>
      </c>
      <c r="C915" s="328" t="s">
        <v>4056</v>
      </c>
      <c r="D915" s="329">
        <v>9.0000000000000006E-5</v>
      </c>
      <c r="F915" s="327" t="str">
        <f>"Declarable at "&amp;D915*100&amp;"% - CAS No. "&amp;Table237[[#This Row],[CAS]]&amp;", "&amp;Table237[[#This Row],[Descriptions]]</f>
        <v>Declarable at 0.009% - CAS No. 12372-45-1, Potassium pentadecaoxodiplumbatepentaniobate(1-)</v>
      </c>
    </row>
    <row r="916" spans="1:6" ht="28.5">
      <c r="A916" s="327" t="s">
        <v>1951</v>
      </c>
      <c r="B916" s="328" t="s">
        <v>4447</v>
      </c>
      <c r="C916" s="328" t="s">
        <v>4056</v>
      </c>
      <c r="D916" s="329">
        <v>9.0000000000000006E-5</v>
      </c>
      <c r="F916" s="327" t="str">
        <f>"Declarable at "&amp;D916*100&amp;"% - CAS No. "&amp;Table237[[#This Row],[CAS]]&amp;", "&amp;Table237[[#This Row],[Descriptions]]</f>
        <v>Declarable at 0.009% - CAS No. 102110-49-6, Residues, copper-iron-lead-nickel matte, sulfuric acid-insol.</v>
      </c>
    </row>
    <row r="917" spans="1:6" ht="28.5">
      <c r="A917" s="327" t="s">
        <v>2886</v>
      </c>
      <c r="B917" s="328" t="s">
        <v>4448</v>
      </c>
      <c r="C917" s="328" t="s">
        <v>4056</v>
      </c>
      <c r="D917" s="329">
        <v>9.0000000000000006E-5</v>
      </c>
      <c r="F917" s="327" t="str">
        <f>"Declarable at "&amp;D917*100&amp;"% - CAS No. "&amp;Table237[[#This Row],[CAS]]&amp;", "&amp;Table237[[#This Row],[Descriptions]]</f>
        <v>Declarable at 0.009% - CAS No. 6107-93-3, Salicylate, lead (II)</v>
      </c>
    </row>
    <row r="918" spans="1:6" ht="28.5">
      <c r="A918" s="327" t="s">
        <v>1921</v>
      </c>
      <c r="B918" s="328" t="s">
        <v>4449</v>
      </c>
      <c r="C918" s="328" t="s">
        <v>4056</v>
      </c>
      <c r="D918" s="329">
        <v>9.0000000000000006E-5</v>
      </c>
      <c r="F918" s="327" t="str">
        <f>"Declarable at "&amp;D918*100&amp;"% - CAS No. "&amp;Table237[[#This Row],[CAS]]&amp;", "&amp;Table237[[#This Row],[Descriptions]]</f>
        <v>Declarable at 0.009% - CAS No. 100402-96-8, Silicic acid (H2sio3), calcium salt (1:1), lead and manganese-doped</v>
      </c>
    </row>
    <row r="919" spans="1:6" ht="28.5">
      <c r="A919" s="327" t="s">
        <v>1928</v>
      </c>
      <c r="B919" s="328" t="s">
        <v>4450</v>
      </c>
      <c r="C919" s="328" t="s">
        <v>4056</v>
      </c>
      <c r="D919" s="329">
        <v>9.0000000000000006E-5</v>
      </c>
      <c r="F919" s="327" t="str">
        <f>"Declarable at "&amp;D919*100&amp;"% - CAS No. "&amp;Table237[[#This Row],[CAS]]&amp;", "&amp;Table237[[#This Row],[Descriptions]]</f>
        <v>Declarable at 0.009% - CAS No. 10099-76-0, Silicic acid (H2SiO3), lead(2+) salt (1:1)</v>
      </c>
    </row>
    <row r="920" spans="1:6" ht="28.5">
      <c r="A920" s="327" t="s">
        <v>2311</v>
      </c>
      <c r="B920" s="328" t="s">
        <v>4451</v>
      </c>
      <c r="C920" s="328" t="s">
        <v>4056</v>
      </c>
      <c r="D920" s="329">
        <v>9.0000000000000006E-5</v>
      </c>
      <c r="F920" s="327" t="str">
        <f>"Declarable at "&amp;D920*100&amp;"% - CAS No. "&amp;Table237[[#This Row],[CAS]]&amp;", "&amp;Table237[[#This Row],[Descriptions]]</f>
        <v>Declarable at 0.009% - CAS No. 15906-71-5, Silicic acid (H4SiO4), lead salt</v>
      </c>
    </row>
    <row r="921" spans="1:6" ht="28.5">
      <c r="A921" s="327" t="s">
        <v>1950</v>
      </c>
      <c r="B921" s="328" t="s">
        <v>4452</v>
      </c>
      <c r="C921" s="328" t="s">
        <v>4056</v>
      </c>
      <c r="D921" s="329">
        <v>9.0000000000000006E-5</v>
      </c>
      <c r="F921" s="327" t="str">
        <f>"Declarable at "&amp;D921*100&amp;"% - CAS No. "&amp;Table237[[#This Row],[CAS]]&amp;", "&amp;Table237[[#This Row],[Descriptions]]</f>
        <v>Declarable at 0.009% - CAS No. 102110-36-1, Silicic acid, calcium salt, lead and manganese-doped</v>
      </c>
    </row>
    <row r="922" spans="1:6" ht="28.5">
      <c r="A922" s="327" t="s">
        <v>2970</v>
      </c>
      <c r="B922" s="328" t="s">
        <v>4453</v>
      </c>
      <c r="C922" s="328" t="s">
        <v>4056</v>
      </c>
      <c r="D922" s="329">
        <v>9.0000000000000006E-5</v>
      </c>
      <c r="F922" s="327" t="str">
        <f>"Declarable at "&amp;D922*100&amp;"% - CAS No. "&amp;Table237[[#This Row],[CAS]]&amp;", "&amp;Table237[[#This Row],[Descriptions]]</f>
        <v>Declarable at 0.009% - CAS No. 68130-19-8, Silicic acid, lead nickel salt</v>
      </c>
    </row>
    <row r="923" spans="1:6" ht="28.5">
      <c r="A923" s="327" t="s">
        <v>3035</v>
      </c>
      <c r="B923" s="328" t="s">
        <v>4454</v>
      </c>
      <c r="C923" s="328" t="s">
        <v>4056</v>
      </c>
      <c r="D923" s="329">
        <v>9.0000000000000006E-5</v>
      </c>
      <c r="F923" s="327" t="str">
        <f>"Declarable at "&amp;D923*100&amp;"% - CAS No. "&amp;Table237[[#This Row],[CAS]]&amp;", "&amp;Table237[[#This Row],[Descriptions]]</f>
        <v>Declarable at 0.009% - CAS No. 70514-37-3, Slimes and sludges, lead sinter dust scrubber</v>
      </c>
    </row>
    <row r="924" spans="1:6" ht="28.5">
      <c r="A924" s="327" t="s">
        <v>3330</v>
      </c>
      <c r="B924" s="328" t="s">
        <v>4455</v>
      </c>
      <c r="C924" s="328" t="s">
        <v>4056</v>
      </c>
      <c r="D924" s="329">
        <v>9.0000000000000006E-5</v>
      </c>
      <c r="F924" s="327" t="str">
        <f>"Declarable at "&amp;D924*100&amp;"% - CAS No. "&amp;Table237[[#This Row],[CAS]]&amp;", "&amp;Table237[[#This Row],[Descriptions]]</f>
        <v>Declarable at 0.009% - CAS No. 93821-72-8, Speiss, lead-zinc</v>
      </c>
    </row>
    <row r="925" spans="1:6" ht="28.5">
      <c r="A925" s="327" t="s">
        <v>2140</v>
      </c>
      <c r="B925" s="328" t="s">
        <v>4456</v>
      </c>
      <c r="C925" s="328" t="s">
        <v>4056</v>
      </c>
      <c r="D925" s="329">
        <v>9.0000000000000006E-5</v>
      </c>
      <c r="F925" s="327" t="str">
        <f>"Declarable at "&amp;D925*100&amp;"% - CAS No. "&amp;Table237[[#This Row],[CAS]]&amp;", "&amp;Table237[[#This Row],[Descriptions]]</f>
        <v>Declarable at 0.009% - CAS No. 1326-05-2, Spiro[isobenzofuran-1(3H),9'-[9H]xanthen]-3-one, 2',4',5',7'-tetrabromo-3',6'-dihydroxy-, lead salt</v>
      </c>
    </row>
    <row r="926" spans="1:6" ht="28.5">
      <c r="A926" s="327" t="s">
        <v>1981</v>
      </c>
      <c r="B926" s="328" t="s">
        <v>4457</v>
      </c>
      <c r="C926" s="328" t="s">
        <v>4056</v>
      </c>
      <c r="D926" s="329">
        <v>9.0000000000000006E-5</v>
      </c>
      <c r="F926" s="327" t="str">
        <f>"Declarable at "&amp;D926*100&amp;"% - CAS No. "&amp;Table237[[#This Row],[CAS]]&amp;", "&amp;Table237[[#This Row],[Descriptions]]</f>
        <v>Declarable at 0.009% - CAS No. 1072-35-1, Stearic acid, lead (2+) salt</v>
      </c>
    </row>
    <row r="927" spans="1:6" ht="28.5">
      <c r="A927" s="327" t="s">
        <v>2705</v>
      </c>
      <c r="B927" s="328" t="s">
        <v>4458</v>
      </c>
      <c r="C927" s="328" t="s">
        <v>4056</v>
      </c>
      <c r="D927" s="329">
        <v>9.0000000000000006E-5</v>
      </c>
      <c r="F927" s="327" t="str">
        <f>"Declarable at "&amp;D927*100&amp;"% - CAS No. "&amp;Table237[[#This Row],[CAS]]&amp;", "&amp;Table237[[#This Row],[Descriptions]]</f>
        <v>Declarable at 0.009% - CAS No. 42579-89-5, Sulfuric acid, barium lead salt</v>
      </c>
    </row>
    <row r="928" spans="1:6" ht="28.5">
      <c r="A928" s="327" t="s">
        <v>3389</v>
      </c>
      <c r="B928" s="328" t="s">
        <v>4459</v>
      </c>
      <c r="C928" s="328" t="s">
        <v>4056</v>
      </c>
      <c r="D928" s="329">
        <v>9.0000000000000006E-5</v>
      </c>
      <c r="F928" s="327" t="str">
        <f>"Declarable at "&amp;D928*100&amp;"% - CAS No. "&amp;Table237[[#This Row],[CAS]]&amp;", "&amp;Table237[[#This Row],[Descriptions]]</f>
        <v>Declarable at 0.009% - CAS No. 99328-54-8, Sulfuric acid, barium salt (1:1), lead-doped</v>
      </c>
    </row>
    <row r="929" spans="1:6" ht="28.5">
      <c r="A929" s="327" t="s">
        <v>2782</v>
      </c>
      <c r="B929" s="328" t="s">
        <v>4460</v>
      </c>
      <c r="C929" s="328" t="s">
        <v>4056</v>
      </c>
      <c r="D929" s="329">
        <v>9.0000000000000006E-5</v>
      </c>
      <c r="F929" s="327" t="str">
        <f>"Declarable at "&amp;D929*100&amp;"% - CAS No. "&amp;Table237[[#This Row],[CAS]]&amp;", "&amp;Table237[[#This Row],[Descriptions]]</f>
        <v>Declarable at 0.009% - CAS No. 52732-72-6, Sulfuric acid, lead salt, tetrabasic</v>
      </c>
    </row>
    <row r="930" spans="1:6" ht="28.5">
      <c r="A930" s="327" t="s">
        <v>3297</v>
      </c>
      <c r="B930" s="328" t="s">
        <v>4461</v>
      </c>
      <c r="C930" s="328" t="s">
        <v>4056</v>
      </c>
      <c r="D930" s="329">
        <v>9.0000000000000006E-5</v>
      </c>
      <c r="F930" s="327" t="str">
        <f>"Declarable at "&amp;D930*100&amp;"% - CAS No. "&amp;Table237[[#This Row],[CAS]]&amp;", "&amp;Table237[[#This Row],[Descriptions]]</f>
        <v>Declarable at 0.009% - CAS No. 90583-07-6, Sulfuric acid, lead(2+) salt, basic</v>
      </c>
    </row>
    <row r="931" spans="1:6" ht="28.5">
      <c r="A931" s="327" t="s">
        <v>2777</v>
      </c>
      <c r="B931" s="328" t="s">
        <v>4462</v>
      </c>
      <c r="C931" s="328" t="s">
        <v>4056</v>
      </c>
      <c r="D931" s="329">
        <v>9.0000000000000006E-5</v>
      </c>
      <c r="F931" s="327" t="str">
        <f>"Declarable at "&amp;D931*100&amp;"% - CAS No. "&amp;Table237[[#This Row],[CAS]]&amp;", "&amp;Table237[[#This Row],[Descriptions]]</f>
        <v>Declarable at 0.009% - CAS No. 52231-92-2, Sulfurous acid, lead salt, basic</v>
      </c>
    </row>
    <row r="932" spans="1:6" ht="28.5">
      <c r="A932" s="327" t="s">
        <v>2900</v>
      </c>
      <c r="B932" s="328" t="s">
        <v>4463</v>
      </c>
      <c r="C932" s="328" t="s">
        <v>4056</v>
      </c>
      <c r="D932" s="329">
        <v>9.0000000000000006E-5</v>
      </c>
      <c r="F932" s="327" t="str">
        <f>"Declarable at "&amp;D932*100&amp;"% - CAS No. "&amp;Table237[[#This Row],[CAS]]&amp;", "&amp;Table237[[#This Row],[Descriptions]]</f>
        <v>Declarable at 0.009% - CAS No. 62229-08-7, Sulfurous acid, lead salt, dibasic</v>
      </c>
    </row>
    <row r="933" spans="1:6" ht="28.5">
      <c r="A933" s="327" t="s">
        <v>3298</v>
      </c>
      <c r="B933" s="328" t="s">
        <v>4464</v>
      </c>
      <c r="C933" s="328" t="s">
        <v>4056</v>
      </c>
      <c r="D933" s="329">
        <v>9.0000000000000006E-5</v>
      </c>
      <c r="F933" s="327" t="str">
        <f>"Declarable at "&amp;D933*100&amp;"% - CAS No. "&amp;Table237[[#This Row],[CAS]]&amp;", "&amp;Table237[[#This Row],[Descriptions]]</f>
        <v>Declarable at 0.009% - CAS No. 90583-37-2, Sulfurous acid, lead(2+) salt, basic</v>
      </c>
    </row>
    <row r="934" spans="1:6" ht="28.5">
      <c r="A934" s="327" t="s">
        <v>3082</v>
      </c>
      <c r="B934" s="328" t="s">
        <v>4465</v>
      </c>
      <c r="C934" s="328" t="s">
        <v>4056</v>
      </c>
      <c r="D934" s="329">
        <v>9.0000000000000006E-5</v>
      </c>
      <c r="F934" s="327" t="str">
        <f>"Declarable at "&amp;D934*100&amp;"% - CAS No. "&amp;Table237[[#This Row],[CAS]]&amp;", "&amp;Table237[[#This Row],[Descriptions]]</f>
        <v>Declarable at 0.009% - CAS No. 7446-10-8, Sulfurous acid, lead(2++) salt (1:1)</v>
      </c>
    </row>
    <row r="935" spans="1:6" ht="28.5">
      <c r="A935" s="327" t="s">
        <v>2309</v>
      </c>
      <c r="B935" s="328" t="s">
        <v>4466</v>
      </c>
      <c r="C935" s="328" t="s">
        <v>4056</v>
      </c>
      <c r="D935" s="329">
        <v>9.0000000000000006E-5</v>
      </c>
      <c r="F935" s="327" t="str">
        <f>"Declarable at "&amp;D935*100&amp;"% - CAS No. "&amp;Table237[[#This Row],[CAS]]&amp;", "&amp;Table237[[#This Row],[Descriptions]]</f>
        <v>Declarable at 0.009% - CAS No. 15851-47-5, Telluric acid (H2TeO3), lead(2+) salt (1:1)</v>
      </c>
    </row>
    <row r="936" spans="1:6" ht="28.5">
      <c r="A936" s="327" t="s">
        <v>3299</v>
      </c>
      <c r="B936" s="328" t="s">
        <v>4467</v>
      </c>
      <c r="C936" s="328" t="s">
        <v>4056</v>
      </c>
      <c r="D936" s="329">
        <v>9.0000000000000006E-5</v>
      </c>
      <c r="F936" s="327" t="str">
        <f>"Declarable at "&amp;D936*100&amp;"% - CAS No. "&amp;Table237[[#This Row],[CAS]]&amp;", "&amp;Table237[[#This Row],[Descriptions]]</f>
        <v>Declarable at 0.009% - CAS No. 90583-65-6, Tetradecanoic acid, lead salt, basic</v>
      </c>
    </row>
    <row r="937" spans="1:6" ht="28.5">
      <c r="A937" s="327" t="s">
        <v>3169</v>
      </c>
      <c r="B937" s="328" t="s">
        <v>4468</v>
      </c>
      <c r="C937" s="328" t="s">
        <v>4056</v>
      </c>
      <c r="D937" s="329">
        <v>9.0000000000000006E-5</v>
      </c>
      <c r="F937" s="327" t="str">
        <f>"Declarable at "&amp;D937*100&amp;"% - CAS No. "&amp;Table237[[#This Row],[CAS]]&amp;", "&amp;Table237[[#This Row],[Descriptions]]</f>
        <v>Declarable at 0.009% - CAS No. 78-00-2, Tetraethyllead</v>
      </c>
    </row>
    <row r="938" spans="1:6" ht="28.5">
      <c r="A938" s="327" t="s">
        <v>3107</v>
      </c>
      <c r="B938" s="328" t="s">
        <v>4469</v>
      </c>
      <c r="C938" s="328" t="s">
        <v>4056</v>
      </c>
      <c r="D938" s="329">
        <v>9.0000000000000006E-5</v>
      </c>
      <c r="F938" s="327" t="str">
        <f>"Declarable at "&amp;D938*100&amp;"% - CAS No. "&amp;Table237[[#This Row],[CAS]]&amp;", "&amp;Table237[[#This Row],[Descriptions]]</f>
        <v>Declarable at 0.009% - CAS No. 75-74-1, Tetramethyl lead</v>
      </c>
    </row>
    <row r="939" spans="1:6" ht="28.5">
      <c r="A939" s="327" t="s">
        <v>2868</v>
      </c>
      <c r="B939" s="328" t="s">
        <v>4470</v>
      </c>
      <c r="C939" s="328" t="s">
        <v>4056</v>
      </c>
      <c r="D939" s="329">
        <v>9.0000000000000006E-5</v>
      </c>
      <c r="F939" s="327" t="str">
        <f>"Declarable at "&amp;D939*100&amp;"% - CAS No. "&amp;Table237[[#This Row],[CAS]]&amp;", "&amp;Table237[[#This Row],[Descriptions]]</f>
        <v>Declarable at 0.009% - CAS No. 595-89-1, Tetraphenyllead</v>
      </c>
    </row>
    <row r="940" spans="1:6" ht="28.5">
      <c r="A940" s="327" t="s">
        <v>2593</v>
      </c>
      <c r="B940" s="328" t="s">
        <v>4471</v>
      </c>
      <c r="C940" s="328" t="s">
        <v>4056</v>
      </c>
      <c r="D940" s="329">
        <v>9.0000000000000006E-5</v>
      </c>
      <c r="F940" s="327" t="str">
        <f>"Declarable at "&amp;D940*100&amp;"% - CAS No. "&amp;Table237[[#This Row],[CAS]]&amp;", "&amp;Table237[[#This Row],[Descriptions]]</f>
        <v>Declarable at 0.009% - CAS No. 3440-75-3, Tetrapropyl lead</v>
      </c>
    </row>
    <row r="941" spans="1:6" ht="28.5">
      <c r="A941" s="327" t="s">
        <v>2468</v>
      </c>
      <c r="B941" s="328" t="s">
        <v>4472</v>
      </c>
      <c r="C941" s="328" t="s">
        <v>4056</v>
      </c>
      <c r="D941" s="329">
        <v>9.0000000000000006E-5</v>
      </c>
      <c r="F941" s="327" t="str">
        <f>"Declarable at "&amp;D941*100&amp;"% - CAS No. "&amp;Table237[[#This Row],[CAS]]&amp;", "&amp;Table237[[#This Row],[Descriptions]]</f>
        <v>Declarable at 0.009% - CAS No. 26265-65-6, Thiosulphuric acid, lead salt</v>
      </c>
    </row>
    <row r="942" spans="1:6" ht="28.5">
      <c r="A942" s="327" t="s">
        <v>2661</v>
      </c>
      <c r="B942" s="328" t="s">
        <v>4473</v>
      </c>
      <c r="C942" s="328" t="s">
        <v>4056</v>
      </c>
      <c r="D942" s="329">
        <v>9.0000000000000006E-5</v>
      </c>
      <c r="F942" s="327" t="str">
        <f>"Declarable at "&amp;D942*100&amp;"% - CAS No. "&amp;Table237[[#This Row],[CAS]]&amp;", "&amp;Table237[[#This Row],[Descriptions]]</f>
        <v>Declarable at 0.009% - CAS No. 39412-44-7, Lead/Tin alloy</v>
      </c>
    </row>
    <row r="943" spans="1:6" ht="28.5">
      <c r="A943" s="327" t="s">
        <v>2768</v>
      </c>
      <c r="B943" s="328" t="s">
        <v>4474</v>
      </c>
      <c r="C943" s="328" t="s">
        <v>4056</v>
      </c>
      <c r="D943" s="329">
        <v>9.0000000000000006E-5</v>
      </c>
      <c r="F943" s="327" t="str">
        <f>"Declarable at "&amp;D943*100&amp;"% - CAS No. "&amp;Table237[[#This Row],[CAS]]&amp;", "&amp;Table237[[#This Row],[Descriptions]]</f>
        <v>Declarable at 0.009% - CAS No. 51325-28-1, Trinitrophloroglucinol, lead salt</v>
      </c>
    </row>
    <row r="944" spans="1:6" ht="28.5">
      <c r="A944" s="327" t="s">
        <v>2894</v>
      </c>
      <c r="B944" s="328" t="s">
        <v>4475</v>
      </c>
      <c r="C944" s="328" t="s">
        <v>4056</v>
      </c>
      <c r="D944" s="329">
        <v>9.0000000000000006E-5</v>
      </c>
      <c r="F944" s="327" t="str">
        <f>"Declarable at "&amp;D944*100&amp;"% - CAS No. "&amp;Table237[[#This Row],[CAS]]&amp;", "&amp;Table237[[#This Row],[Descriptions]]</f>
        <v>Declarable at 0.009% - CAS No. 61789-50-2, Naphthenic acid, cobalt lead manganese salt</v>
      </c>
    </row>
    <row r="945" spans="1:6" ht="28.5">
      <c r="A945" s="327" t="s">
        <v>2182</v>
      </c>
      <c r="B945" s="328" t="s">
        <v>4476</v>
      </c>
      <c r="C945" s="328" t="s">
        <v>4056</v>
      </c>
      <c r="D945" s="329">
        <v>9.0000000000000006E-5</v>
      </c>
      <c r="F945" s="327" t="str">
        <f>"Declarable at "&amp;D945*100&amp;"% - CAS No. "&amp;Table237[[#This Row],[CAS]]&amp;", "&amp;Table237[[#This Row],[Descriptions]]</f>
        <v>Declarable at 0.009% - CAS No. 1344-36-1, Lead, bis(carbonato(2-))dihydroxytri</v>
      </c>
    </row>
    <row r="946" spans="1:6" ht="28.5">
      <c r="A946" s="327" t="s">
        <v>1952</v>
      </c>
      <c r="B946" s="328" t="s">
        <v>4477</v>
      </c>
      <c r="C946" s="328" t="s">
        <v>4056</v>
      </c>
      <c r="D946" s="329">
        <v>9.0000000000000006E-5</v>
      </c>
      <c r="F946" s="327" t="str">
        <f>"Declarable at "&amp;D946*100&amp;"% - CAS No. "&amp;Table237[[#This Row],[CAS]]&amp;", "&amp;Table237[[#This Row],[Descriptions]]</f>
        <v>Declarable at 0.009% - CAS No. 10214-39-8, Boric acid (HBO2), lead(2+) salt, monohydrate (8CI, 9CI)</v>
      </c>
    </row>
    <row r="947" spans="1:6" ht="28.5">
      <c r="A947" s="327" t="s">
        <v>2993</v>
      </c>
      <c r="B947" s="328" t="s">
        <v>4478</v>
      </c>
      <c r="C947" s="328" t="s">
        <v>4056</v>
      </c>
      <c r="D947" s="329">
        <v>9.0000000000000006E-5</v>
      </c>
      <c r="F947" s="327" t="str">
        <f>"Declarable at "&amp;D947*100&amp;"% - CAS No. "&amp;Table237[[#This Row],[CAS]]&amp;", "&amp;Table237[[#This Row],[Descriptions]]</f>
        <v>Declarable at 0.009% - CAS No. 68603-83-8, Fatty acids, C6-19-branched, lead salts, basic</v>
      </c>
    </row>
    <row r="948" spans="1:6" ht="28.5">
      <c r="A948" s="327" t="s">
        <v>3171</v>
      </c>
      <c r="B948" s="328" t="s">
        <v>4479</v>
      </c>
      <c r="C948" s="328" t="s">
        <v>4056</v>
      </c>
      <c r="D948" s="329">
        <v>9.0000000000000006E-5</v>
      </c>
      <c r="F948" s="327" t="str">
        <f>"Declarable at "&amp;D948*100&amp;"% - CAS No. "&amp;Table237[[#This Row],[CAS]]&amp;", "&amp;Table237[[#This Row],[Descriptions]]</f>
        <v>Declarable at 0.009% - CAS No. 78690-68-3, Pigment Lightfast Lead-Molybdate Orange OS (9CI)</v>
      </c>
    </row>
    <row r="949" spans="1:6" ht="28.5">
      <c r="A949" s="327" t="s">
        <v>2988</v>
      </c>
      <c r="B949" s="328" t="s">
        <v>4480</v>
      </c>
      <c r="C949" s="328" t="s">
        <v>4056</v>
      </c>
      <c r="D949" s="329">
        <v>9.0000000000000006E-5</v>
      </c>
      <c r="F949" s="327" t="str">
        <f>"Declarable at "&amp;D949*100&amp;"% - CAS No. "&amp;Table237[[#This Row],[CAS]]&amp;", "&amp;Table237[[#This Row],[Descriptions]]</f>
        <v>Declarable at 0.009% - CAS No. 68442-95-5, Hexanoic acid, dimethyl-, lead(2+) salt, basic</v>
      </c>
    </row>
    <row r="950" spans="1:6" ht="28.5">
      <c r="A950" s="327" t="s">
        <v>2263</v>
      </c>
      <c r="B950" s="328" t="s">
        <v>4021</v>
      </c>
      <c r="C950" s="328" t="s">
        <v>4056</v>
      </c>
      <c r="D950" s="329">
        <v>9.0000000000000006E-5</v>
      </c>
      <c r="F950" s="327" t="str">
        <f>"Declarable at "&amp;D950*100&amp;"% - CAS No. "&amp;Table237[[#This Row],[CAS]]&amp;", "&amp;Table237[[#This Row],[Descriptions]]</f>
        <v>Declarable at 0.009% - CAS No. 148092-61-9, Lead chromate-Lead sulfate-Turquoise blue lake</v>
      </c>
    </row>
    <row r="951" spans="1:6" ht="28.5">
      <c r="A951" s="327" t="s">
        <v>3862</v>
      </c>
      <c r="B951" s="328" t="s">
        <v>4481</v>
      </c>
      <c r="C951" s="328" t="s">
        <v>4056</v>
      </c>
      <c r="D951" s="329">
        <v>9.0000000000000006E-5</v>
      </c>
      <c r="F951" s="327" t="str">
        <f>"Declarable at "&amp;D951*100&amp;"% - CAS No. "&amp;Table237[[#This Row],[CAS]]&amp;", "&amp;Table237[[#This Row],[Descriptions]]</f>
        <v>Declarable at 0.009% - CAS No. not identified, Lead Drier</v>
      </c>
    </row>
    <row r="952" spans="1:6" ht="28.5">
      <c r="A952" s="327" t="s">
        <v>2192</v>
      </c>
      <c r="B952" s="328" t="s">
        <v>4482</v>
      </c>
      <c r="C952" s="328" t="s">
        <v>4056</v>
      </c>
      <c r="D952" s="329">
        <v>9.0000000000000006E-5</v>
      </c>
      <c r="F952" s="327" t="str">
        <f>"Declarable at "&amp;D952*100&amp;"% - CAS No. "&amp;Table237[[#This Row],[CAS]]&amp;", "&amp;Table237[[#This Row],[Descriptions]]</f>
        <v>Declarable at 0.009% - CAS No. 13463-30-4, Lead tetrachloride</v>
      </c>
    </row>
    <row r="953" spans="1:6" ht="28.5">
      <c r="A953" s="327" t="s">
        <v>2998</v>
      </c>
      <c r="B953" s="328" t="s">
        <v>4483</v>
      </c>
      <c r="C953" s="328" t="s">
        <v>4056</v>
      </c>
      <c r="D953" s="329">
        <v>9.0000000000000006E-5</v>
      </c>
      <c r="F953" s="327" t="str">
        <f>"Declarable at "&amp;D953*100&amp;"% - CAS No. "&amp;Table237[[#This Row],[CAS]]&amp;", "&amp;Table237[[#This Row],[Descriptions]]</f>
        <v>Declarable at 0.009% - CAS No. 68784-75-8, Silicic acid, barium salt, lead-doped</v>
      </c>
    </row>
    <row r="954" spans="1:6" ht="28.5">
      <c r="A954" s="327" t="s">
        <v>1910</v>
      </c>
      <c r="B954" s="328" t="s">
        <v>4484</v>
      </c>
      <c r="C954" s="328" t="s">
        <v>4056</v>
      </c>
      <c r="D954" s="329">
        <v>9.0000000000000006E-5</v>
      </c>
      <c r="F954" s="327" t="str">
        <f>"Declarable at "&amp;D954*100&amp;"% - CAS No. "&amp;Table237[[#This Row],[CAS]]&amp;", "&amp;Table237[[#This Row],[Descriptions]]</f>
        <v>Declarable at 0.009% - CAS No. 65997-18-4, (Frits Silica)</v>
      </c>
    </row>
    <row r="955" spans="1:6" ht="28.5">
      <c r="A955" s="327" t="s">
        <v>2184</v>
      </c>
      <c r="B955" s="328" t="s">
        <v>3992</v>
      </c>
      <c r="C955" s="328" t="s">
        <v>4056</v>
      </c>
      <c r="D955" s="329">
        <v>9.0000000000000006E-5</v>
      </c>
      <c r="F955" s="327" t="str">
        <f>"Declarable at "&amp;D955*100&amp;"% - CAS No. "&amp;Table237[[#This Row],[CAS]]&amp;", "&amp;Table237[[#This Row],[Descriptions]]</f>
        <v>Declarable at 0.009% - CAS No. 1344-38-3, basic lead chromate orange</v>
      </c>
    </row>
    <row r="956" spans="1:6" ht="28.5">
      <c r="A956" s="327" t="s">
        <v>3862</v>
      </c>
      <c r="B956" s="328" t="s">
        <v>4485</v>
      </c>
      <c r="C956" s="328" t="s">
        <v>4056</v>
      </c>
      <c r="D956" s="329">
        <v>9.0000000000000006E-5</v>
      </c>
      <c r="F956" s="327" t="str">
        <f>"Declarable at "&amp;D956*100&amp;"% - CAS No. "&amp;Table237[[#This Row],[CAS]]&amp;", "&amp;Table237[[#This Row],[Descriptions]]</f>
        <v>Declarable at 0.009% - CAS No. not identified, Inorganic lead salt</v>
      </c>
    </row>
    <row r="957" spans="1:6">
      <c r="A957" s="327" t="s">
        <v>2810</v>
      </c>
      <c r="B957" s="328" t="s">
        <v>4487</v>
      </c>
      <c r="C957" s="328" t="s">
        <v>4486</v>
      </c>
      <c r="D957" s="329">
        <v>1E-4</v>
      </c>
      <c r="E957" s="327" t="s">
        <v>3893</v>
      </c>
      <c r="F957" s="327" t="str">
        <f>"Declarable at "&amp;D957*100&amp;"% - CAS No. "&amp;Table237[[#This Row],[CAS]]&amp;", "&amp;Table237[[#This Row],[Descriptions]]</f>
        <v>Declarable at 0.01% - CAS No. 55728-51-3, (2',7'-Dibromo-3',6'-dihydroxy-3-oxospiro[isobenzofuran-1(3H),9'-[9H]xanthen]-4'-yl)hydroxymercury</v>
      </c>
    </row>
    <row r="958" spans="1:6">
      <c r="A958" s="327" t="s">
        <v>2783</v>
      </c>
      <c r="B958" s="328" t="s">
        <v>4488</v>
      </c>
      <c r="C958" s="328" t="s">
        <v>4486</v>
      </c>
      <c r="D958" s="329">
        <v>1E-4</v>
      </c>
      <c r="E958" s="327" t="s">
        <v>3893</v>
      </c>
      <c r="F958" s="327" t="str">
        <f>"Declarable at "&amp;D958*100&amp;"% - CAS No. "&amp;Table237[[#This Row],[CAS]]&amp;", "&amp;Table237[[#This Row],[Descriptions]]</f>
        <v>Declarable at 0.01% - CAS No. 52795-88-7, (2-Carboxy-m-tolyl)hydroxymercury, monosodium salt</v>
      </c>
    </row>
    <row r="959" spans="1:6">
      <c r="A959" s="327" t="s">
        <v>2232</v>
      </c>
      <c r="B959" s="328" t="s">
        <v>4489</v>
      </c>
      <c r="C959" s="328" t="s">
        <v>4486</v>
      </c>
      <c r="D959" s="329">
        <v>1E-4</v>
      </c>
      <c r="E959" s="327" t="s">
        <v>3893</v>
      </c>
      <c r="F959" s="327" t="str">
        <f>"Declarable at "&amp;D959*100&amp;"% - CAS No. "&amp;Table237[[#This Row],[CAS]]&amp;", "&amp;Table237[[#This Row],[Descriptions]]</f>
        <v>Declarable at 0.01% - CAS No. 14066-61-6, (2-Carboxyphenyl)hydroxymercury</v>
      </c>
    </row>
    <row r="960" spans="1:6">
      <c r="A960" s="327" t="s">
        <v>1989</v>
      </c>
      <c r="B960" s="328" t="s">
        <v>4490</v>
      </c>
      <c r="C960" s="328" t="s">
        <v>4486</v>
      </c>
      <c r="D960" s="329">
        <v>1E-4</v>
      </c>
      <c r="E960" s="327" t="s">
        <v>3893</v>
      </c>
      <c r="F960" s="327" t="str">
        <f>"Declarable at "&amp;D960*100&amp;"% - CAS No. "&amp;Table237[[#This Row],[CAS]]&amp;", "&amp;Table237[[#This Row],[Descriptions]]</f>
        <v>Declarable at 0.01% - CAS No. 109-62-6, (Acetato-O)ethylmercury</v>
      </c>
    </row>
    <row r="961" spans="1:6">
      <c r="A961" s="327" t="s">
        <v>1986</v>
      </c>
      <c r="B961" s="328" t="s">
        <v>4491</v>
      </c>
      <c r="C961" s="328" t="s">
        <v>4486</v>
      </c>
      <c r="D961" s="329">
        <v>1E-4</v>
      </c>
      <c r="E961" s="327" t="s">
        <v>3893</v>
      </c>
      <c r="F961" s="327" t="str">
        <f>"Declarable at "&amp;D961*100&amp;"% - CAS No. "&amp;Table237[[#This Row],[CAS]]&amp;", "&amp;Table237[[#This Row],[Descriptions]]</f>
        <v>Declarable at 0.01% - CAS No. 108-07-6, (Acetato-O)methylmercury</v>
      </c>
    </row>
    <row r="962" spans="1:6">
      <c r="A962" s="327" t="s">
        <v>2570</v>
      </c>
      <c r="B962" s="328" t="s">
        <v>4492</v>
      </c>
      <c r="C962" s="328" t="s">
        <v>4486</v>
      </c>
      <c r="D962" s="329">
        <v>1E-4</v>
      </c>
      <c r="E962" s="327" t="s">
        <v>3893</v>
      </c>
      <c r="F962" s="327" t="str">
        <f>"Declarable at "&amp;D962*100&amp;"% - CAS No. "&amp;Table237[[#This Row],[CAS]]&amp;", "&amp;Table237[[#This Row],[Descriptions]]</f>
        <v>Declarable at 0.01% - CAS No. 3294-58-4, (Bromodichloromethyl)phenylmercury</v>
      </c>
    </row>
    <row r="963" spans="1:6">
      <c r="A963" s="327" t="s">
        <v>2490</v>
      </c>
      <c r="B963" s="328" t="s">
        <v>4493</v>
      </c>
      <c r="C963" s="328" t="s">
        <v>4486</v>
      </c>
      <c r="D963" s="329">
        <v>1E-4</v>
      </c>
      <c r="E963" s="327" t="s">
        <v>3893</v>
      </c>
      <c r="F963" s="327" t="str">
        <f>"Declarable at "&amp;D963*100&amp;"% - CAS No. "&amp;Table237[[#This Row],[CAS]]&amp;", "&amp;Table237[[#This Row],[Descriptions]]</f>
        <v>Declarable at 0.01% - CAS No. 27360-58-3, (Dihydroxyphenyl)phenylmercury</v>
      </c>
    </row>
    <row r="964" spans="1:6">
      <c r="A964" s="327" t="s">
        <v>2368</v>
      </c>
      <c r="B964" s="328" t="s">
        <v>4494</v>
      </c>
      <c r="C964" s="328" t="s">
        <v>4486</v>
      </c>
      <c r="D964" s="329">
        <v>1E-4</v>
      </c>
      <c r="E964" s="327" t="s">
        <v>3893</v>
      </c>
      <c r="F964" s="327" t="str">
        <f>"Declarable at "&amp;D964*100&amp;"% - CAS No. "&amp;Table237[[#This Row],[CAS]]&amp;", "&amp;Table237[[#This Row],[Descriptions]]</f>
        <v>Declarable at 0.01% - CAS No. 18918-06-4, (Lactato-O1,O2)mercury</v>
      </c>
    </row>
    <row r="965" spans="1:6">
      <c r="A965" s="327" t="s">
        <v>2479</v>
      </c>
      <c r="B965" s="328" t="s">
        <v>4495</v>
      </c>
      <c r="C965" s="328" t="s">
        <v>4486</v>
      </c>
      <c r="D965" s="329">
        <v>1E-4</v>
      </c>
      <c r="E965" s="327" t="s">
        <v>3893</v>
      </c>
      <c r="F965" s="327" t="str">
        <f>"Declarable at "&amp;D965*100&amp;"% - CAS No. "&amp;Table237[[#This Row],[CAS]]&amp;", "&amp;Table237[[#This Row],[Descriptions]]</f>
        <v>Declarable at 0.01% - CAS No. 2701-61-3, (Maleoyldioxy)bis[phenylmercury]</v>
      </c>
    </row>
    <row r="966" spans="1:6">
      <c r="A966" s="327" t="s">
        <v>2546</v>
      </c>
      <c r="B966" s="328" t="s">
        <v>4496</v>
      </c>
      <c r="C966" s="328" t="s">
        <v>4486</v>
      </c>
      <c r="D966" s="329">
        <v>1E-4</v>
      </c>
      <c r="E966" s="327" t="s">
        <v>3893</v>
      </c>
      <c r="F966" s="327" t="str">
        <f>"Declarable at "&amp;D966*100&amp;"% - CAS No. "&amp;Table237[[#This Row],[CAS]]&amp;", "&amp;Table237[[#This Row],[Descriptions]]</f>
        <v>Declarable at 0.01% - CAS No. 31224-71-2, (Metaborato-O)phenylmercury</v>
      </c>
    </row>
    <row r="967" spans="1:6">
      <c r="A967" s="327" t="s">
        <v>2425</v>
      </c>
      <c r="B967" s="328" t="s">
        <v>4497</v>
      </c>
      <c r="C967" s="328" t="s">
        <v>4486</v>
      </c>
      <c r="D967" s="329">
        <v>1E-4</v>
      </c>
      <c r="E967" s="327" t="s">
        <v>3893</v>
      </c>
      <c r="F967" s="327" t="str">
        <f>"Declarable at "&amp;D967*100&amp;"% - CAS No. "&amp;Table237[[#This Row],[CAS]]&amp;", "&amp;Table237[[#This Row],[Descriptions]]</f>
        <v>Declarable at 0.01% - CAS No. 2279-64-3, (Phenylmercurio)urea</v>
      </c>
    </row>
    <row r="968" spans="1:6">
      <c r="A968" s="327" t="s">
        <v>2896</v>
      </c>
      <c r="B968" s="328" t="s">
        <v>4498</v>
      </c>
      <c r="C968" s="328" t="s">
        <v>4486</v>
      </c>
      <c r="D968" s="329">
        <v>1E-4</v>
      </c>
      <c r="E968" s="327" t="s">
        <v>3893</v>
      </c>
      <c r="F968" s="327" t="str">
        <f>"Declarable at "&amp;D968*100&amp;"% - CAS No. "&amp;Table237[[#This Row],[CAS]]&amp;", "&amp;Table237[[#This Row],[Descriptions]]</f>
        <v>Declarable at 0.01% - CAS No. 61792-06-1, [(2-Hydroxyethyl)amino]phenylmercury acetate</v>
      </c>
    </row>
    <row r="969" spans="1:6">
      <c r="A969" s="327" t="s">
        <v>3350</v>
      </c>
      <c r="B969" s="328" t="s">
        <v>4499</v>
      </c>
      <c r="C969" s="328" t="s">
        <v>4486</v>
      </c>
      <c r="D969" s="329">
        <v>1E-4</v>
      </c>
      <c r="E969" s="327" t="s">
        <v>3893</v>
      </c>
      <c r="F969" s="327" t="str">
        <f>"Declarable at "&amp;D969*100&amp;"% - CAS No. "&amp;Table237[[#This Row],[CAS]]&amp;", "&amp;Table237[[#This Row],[Descriptions]]</f>
        <v>Declarable at 0.01% - CAS No. 94070-92-5, [.mu.-[(Oxydiethylene but-2-enedioato)(2-)]]diphenyldimercury</v>
      </c>
    </row>
    <row r="970" spans="1:6">
      <c r="A970" s="327" t="s">
        <v>3336</v>
      </c>
      <c r="B970" s="328" t="s">
        <v>4500</v>
      </c>
      <c r="C970" s="328" t="s">
        <v>4486</v>
      </c>
      <c r="D970" s="329">
        <v>1E-4</v>
      </c>
      <c r="E970" s="327" t="s">
        <v>3893</v>
      </c>
      <c r="F970" s="327" t="str">
        <f>"Declarable at "&amp;D970*100&amp;"% - CAS No. "&amp;Table237[[#This Row],[CAS]]&amp;", "&amp;Table237[[#This Row],[Descriptions]]</f>
        <v>Declarable at 0.01% - CAS No. 93882-20-3, [.mu.-[[4,4'-(Oxydiethylene) bis(dodecenylsuccinato)](2-)]]diphenyldimercury</v>
      </c>
    </row>
    <row r="971" spans="1:6">
      <c r="A971" s="327" t="s">
        <v>2375</v>
      </c>
      <c r="B971" s="328" t="s">
        <v>4501</v>
      </c>
      <c r="C971" s="328" t="s">
        <v>4486</v>
      </c>
      <c r="D971" s="329">
        <v>1E-4</v>
      </c>
      <c r="E971" s="327" t="s">
        <v>3893</v>
      </c>
      <c r="F971" s="327" t="str">
        <f>"Declarable at "&amp;D971*100&amp;"% - CAS No. "&amp;Table237[[#This Row],[CAS]]&amp;", "&amp;Table237[[#This Row],[Descriptions]]</f>
        <v>Declarable at 0.01% - CAS No. 19367-79-4, [.mu.-[Metasilicato(2-)-O:O]]bis(2-methoxyethyl)dimercury</v>
      </c>
    </row>
    <row r="972" spans="1:6">
      <c r="A972" s="327" t="s">
        <v>2908</v>
      </c>
      <c r="B972" s="328" t="s">
        <v>4502</v>
      </c>
      <c r="C972" s="328" t="s">
        <v>4486</v>
      </c>
      <c r="D972" s="329">
        <v>1E-4</v>
      </c>
      <c r="E972" s="327" t="s">
        <v>3893</v>
      </c>
      <c r="F972" s="327" t="str">
        <f>"Declarable at "&amp;D972*100&amp;"% - CAS No. "&amp;Table237[[#This Row],[CAS]]&amp;", "&amp;Table237[[#This Row],[Descriptions]]</f>
        <v>Declarable at 0.01% - CAS No. 6273-99-0, [.mu.-[Orthoborato(2-)-O:O']]diphenyldimercury</v>
      </c>
    </row>
    <row r="973" spans="1:6">
      <c r="A973" s="327" t="s">
        <v>2432</v>
      </c>
      <c r="B973" s="328" t="s">
        <v>4503</v>
      </c>
      <c r="C973" s="328" t="s">
        <v>4486</v>
      </c>
      <c r="D973" s="329">
        <v>1E-4</v>
      </c>
      <c r="E973" s="327" t="s">
        <v>3893</v>
      </c>
      <c r="F973" s="327" t="str">
        <f>"Declarable at "&amp;D973*100&amp;"% - CAS No. "&amp;Table237[[#This Row],[CAS]]&amp;", "&amp;Table237[[#This Row],[Descriptions]]</f>
        <v>Declarable at 0.01% - CAS No. 23319-66-6, [2,2',2''-Nitrilotri(ethanol)-N,O,O',O'']phenylmercury lactate</v>
      </c>
    </row>
    <row r="974" spans="1:6">
      <c r="A974" s="327" t="s">
        <v>2494</v>
      </c>
      <c r="B974" s="328" t="s">
        <v>4504</v>
      </c>
      <c r="C974" s="328" t="s">
        <v>4486</v>
      </c>
      <c r="D974" s="329">
        <v>1E-4</v>
      </c>
      <c r="E974" s="327" t="s">
        <v>3893</v>
      </c>
      <c r="F974" s="327" t="str">
        <f>"Declarable at "&amp;D974*100&amp;"% - CAS No. "&amp;Table237[[#This Row],[CAS]]&amp;", "&amp;Table237[[#This Row],[Descriptions]]</f>
        <v>Declarable at 0.01% - CAS No. 27605-30-7, [2-Ethylhexyl hydrogen maleato-O']phenylmercury</v>
      </c>
    </row>
    <row r="975" spans="1:6">
      <c r="A975" s="327" t="s">
        <v>2827</v>
      </c>
      <c r="B975" s="328" t="s">
        <v>4505</v>
      </c>
      <c r="C975" s="328" t="s">
        <v>4486</v>
      </c>
      <c r="D975" s="329">
        <v>1E-4</v>
      </c>
      <c r="E975" s="327" t="s">
        <v>3893</v>
      </c>
      <c r="F975" s="327" t="str">
        <f>"Declarable at "&amp;D975*100&amp;"% - CAS No. "&amp;Table237[[#This Row],[CAS]]&amp;", "&amp;Table237[[#This Row],[Descriptions]]</f>
        <v>Declarable at 0.01% - CAS No. 5722-59-8, [Benzoato(2-)-C2,O1]mercury</v>
      </c>
    </row>
    <row r="976" spans="1:6">
      <c r="A976" s="327" t="s">
        <v>2550</v>
      </c>
      <c r="B976" s="328" t="s">
        <v>4506</v>
      </c>
      <c r="C976" s="328" t="s">
        <v>4486</v>
      </c>
      <c r="D976" s="329">
        <v>1E-4</v>
      </c>
      <c r="E976" s="327" t="s">
        <v>3893</v>
      </c>
      <c r="F976" s="327" t="str">
        <f>"Declarable at "&amp;D976*100&amp;"% - CAS No. "&amp;Table237[[#This Row],[CAS]]&amp;", "&amp;Table237[[#This Row],[Descriptions]]</f>
        <v>Declarable at 0.01% - CAS No. 31632-68-5, [Naphthoato(1-)-O]phenylmercury</v>
      </c>
    </row>
    <row r="977" spans="1:6">
      <c r="A977" s="327" t="s">
        <v>2269</v>
      </c>
      <c r="B977" s="328" t="s">
        <v>4507</v>
      </c>
      <c r="C977" s="328" t="s">
        <v>4486</v>
      </c>
      <c r="D977" s="329">
        <v>1E-4</v>
      </c>
      <c r="E977" s="327" t="s">
        <v>3893</v>
      </c>
      <c r="F977" s="327" t="str">
        <f>"Declarable at "&amp;D977*100&amp;"% - CAS No. "&amp;Table237[[#This Row],[CAS]]&amp;", "&amp;Table237[[#This Row],[Descriptions]]</f>
        <v>Declarable at 0.01% - CAS No. 148-61-8, 2-(Ethylmercuriothio)benzoic acid</v>
      </c>
    </row>
    <row r="978" spans="1:6">
      <c r="A978" s="327" t="s">
        <v>2087</v>
      </c>
      <c r="B978" s="328" t="s">
        <v>4508</v>
      </c>
      <c r="C978" s="328" t="s">
        <v>4486</v>
      </c>
      <c r="D978" s="329">
        <v>1E-4</v>
      </c>
      <c r="E978" s="327" t="s">
        <v>3893</v>
      </c>
      <c r="F978" s="327" t="str">
        <f>"Declarable at "&amp;D978*100&amp;"% - CAS No. "&amp;Table237[[#This Row],[CAS]]&amp;", "&amp;Table237[[#This Row],[Descriptions]]</f>
        <v>Declarable at 0.01% - CAS No. 124-08-3, 2-Ethoxyethylmercury acetate</v>
      </c>
    </row>
    <row r="979" spans="1:6">
      <c r="A979" s="327" t="s">
        <v>2083</v>
      </c>
      <c r="B979" s="328" t="s">
        <v>4509</v>
      </c>
      <c r="C979" s="328" t="s">
        <v>4486</v>
      </c>
      <c r="D979" s="329">
        <v>1E-4</v>
      </c>
      <c r="E979" s="327" t="s">
        <v>3893</v>
      </c>
      <c r="F979" s="327" t="str">
        <f>"Declarable at "&amp;D979*100&amp;"% - CAS No. "&amp;Table237[[#This Row],[CAS]]&amp;", "&amp;Table237[[#This Row],[Descriptions]]</f>
        <v>Declarable at 0.01% - CAS No. 124-01-6, 2-Ethoxyethylmercury chloride</v>
      </c>
    </row>
    <row r="980" spans="1:6">
      <c r="A980" s="327" t="s">
        <v>2838</v>
      </c>
      <c r="B980" s="328" t="s">
        <v>4510</v>
      </c>
      <c r="C980" s="328" t="s">
        <v>4486</v>
      </c>
      <c r="D980" s="329">
        <v>1E-4</v>
      </c>
      <c r="E980" s="327" t="s">
        <v>3893</v>
      </c>
      <c r="F980" s="327" t="str">
        <f>"Declarable at "&amp;D980*100&amp;"% - CAS No. "&amp;Table237[[#This Row],[CAS]]&amp;", "&amp;Table237[[#This Row],[Descriptions]]</f>
        <v>Declarable at 0.01% - CAS No. 584-18-9, 2-Hydroxy-5-(1,1,3,3-tetramethylbutyl)phenylmercury acetate</v>
      </c>
    </row>
    <row r="981" spans="1:6">
      <c r="A981" s="327" t="s">
        <v>2081</v>
      </c>
      <c r="B981" s="328" t="s">
        <v>4511</v>
      </c>
      <c r="C981" s="328" t="s">
        <v>4486</v>
      </c>
      <c r="D981" s="329">
        <v>1E-4</v>
      </c>
      <c r="E981" s="327" t="s">
        <v>3893</v>
      </c>
      <c r="F981" s="327" t="str">
        <f>"Declarable at "&amp;D981*100&amp;"% - CAS No. "&amp;Table237[[#This Row],[CAS]]&amp;", "&amp;Table237[[#This Row],[Descriptions]]</f>
        <v>Declarable at 0.01% - CAS No. 123-88-6, 2-Methoxyethylmercury chloride</v>
      </c>
    </row>
    <row r="982" spans="1:6">
      <c r="A982" s="327" t="s">
        <v>2151</v>
      </c>
      <c r="B982" s="328" t="s">
        <v>4512</v>
      </c>
      <c r="C982" s="328" t="s">
        <v>4486</v>
      </c>
      <c r="D982" s="329">
        <v>1E-4</v>
      </c>
      <c r="E982" s="327" t="s">
        <v>3893</v>
      </c>
      <c r="F982" s="327" t="str">
        <f>"Declarable at "&amp;D982*100&amp;"% - CAS No. "&amp;Table237[[#This Row],[CAS]]&amp;", "&amp;Table237[[#This Row],[Descriptions]]</f>
        <v>Declarable at 0.01% - CAS No. 133-58-4, 6-Methyl-3-nitrobenzoxamercurate</v>
      </c>
    </row>
    <row r="983" spans="1:6">
      <c r="A983" s="327" t="s">
        <v>1923</v>
      </c>
      <c r="B983" s="328" t="s">
        <v>4513</v>
      </c>
      <c r="C983" s="328" t="s">
        <v>4486</v>
      </c>
      <c r="D983" s="329">
        <v>1E-4</v>
      </c>
      <c r="E983" s="327" t="s">
        <v>3893</v>
      </c>
      <c r="F983" s="327" t="str">
        <f>"Declarable at "&amp;D983*100&amp;"% - CAS No. "&amp;Table237[[#This Row],[CAS]]&amp;", "&amp;Table237[[#This Row],[Descriptions]]</f>
        <v>Declarable at 0.01% - CAS No. 10048-99-4, Barium tetraiodomercurate</v>
      </c>
    </row>
    <row r="984" spans="1:6">
      <c r="A984" s="327" t="s">
        <v>3363</v>
      </c>
      <c r="B984" s="328" t="s">
        <v>4514</v>
      </c>
      <c r="C984" s="328" t="s">
        <v>4486</v>
      </c>
      <c r="D984" s="329">
        <v>1E-4</v>
      </c>
      <c r="E984" s="327" t="s">
        <v>3893</v>
      </c>
      <c r="F984" s="327" t="str">
        <f>"Declarable at "&amp;D984*100&amp;"% - CAS No. "&amp;Table237[[#This Row],[CAS]]&amp;", "&amp;Table237[[#This Row],[Descriptions]]</f>
        <v>Declarable at 0.01% - CAS No. 94276-38-7, Bis(5-oxo-DL-prolinato-N1,O2)mercury</v>
      </c>
    </row>
    <row r="985" spans="1:6">
      <c r="A985" s="327" t="s">
        <v>3368</v>
      </c>
      <c r="B985" s="328" t="s">
        <v>4515</v>
      </c>
      <c r="C985" s="328" t="s">
        <v>4486</v>
      </c>
      <c r="D985" s="329">
        <v>1E-4</v>
      </c>
      <c r="E985" s="327" t="s">
        <v>3893</v>
      </c>
      <c r="F985" s="327" t="str">
        <f>"Declarable at "&amp;D985*100&amp;"% - CAS No. "&amp;Table237[[#This Row],[CAS]]&amp;", "&amp;Table237[[#This Row],[Descriptions]]</f>
        <v>Declarable at 0.01% - CAS No. 94481-62-6, Bis(5-oxo-L-prolinato-N1,O2)mercury</v>
      </c>
    </row>
    <row r="986" spans="1:6">
      <c r="A986" s="327" t="s">
        <v>3203</v>
      </c>
      <c r="B986" s="328" t="s">
        <v>4516</v>
      </c>
      <c r="C986" s="328" t="s">
        <v>4486</v>
      </c>
      <c r="D986" s="329">
        <v>1E-4</v>
      </c>
      <c r="E986" s="327" t="s">
        <v>3893</v>
      </c>
      <c r="F986" s="327" t="str">
        <f>"Declarable at "&amp;D986*100&amp;"% - CAS No. "&amp;Table237[[#This Row],[CAS]]&amp;", "&amp;Table237[[#This Row],[Descriptions]]</f>
        <v>Declarable at 0.01% - CAS No. 84029-43-6, Bis(acetato-O)[.mu.-[1,3-dioxane-2,5-diylbis(methylene)-c:c',O,O']]dimercury</v>
      </c>
    </row>
    <row r="987" spans="1:6">
      <c r="A987" s="327" t="s">
        <v>2367</v>
      </c>
      <c r="B987" s="328" t="s">
        <v>4517</v>
      </c>
      <c r="C987" s="328" t="s">
        <v>4486</v>
      </c>
      <c r="D987" s="329">
        <v>1E-4</v>
      </c>
      <c r="E987" s="327" t="s">
        <v>3893</v>
      </c>
      <c r="F987" s="327" t="str">
        <f>"Declarable at "&amp;D987*100&amp;"% - CAS No. "&amp;Table237[[#This Row],[CAS]]&amp;", "&amp;Table237[[#This Row],[Descriptions]]</f>
        <v>Declarable at 0.01% - CAS No. 18917-83-4, Bis(lactato-O1,O2)mercury</v>
      </c>
    </row>
    <row r="988" spans="1:6">
      <c r="A988" s="327" t="s">
        <v>2966</v>
      </c>
      <c r="B988" s="328" t="s">
        <v>4518</v>
      </c>
      <c r="C988" s="328" t="s">
        <v>4486</v>
      </c>
      <c r="D988" s="329">
        <v>1E-4</v>
      </c>
      <c r="E988" s="327" t="s">
        <v>3893</v>
      </c>
      <c r="F988" s="327" t="str">
        <f>"Declarable at "&amp;D988*100&amp;"% - CAS No. "&amp;Table237[[#This Row],[CAS]]&amp;", "&amp;Table237[[#This Row],[Descriptions]]</f>
        <v>Declarable at 0.01% - CAS No. 6795-81-9, Bis(trichloromethyl)mercury</v>
      </c>
    </row>
    <row r="989" spans="1:6">
      <c r="A989" s="327" t="s">
        <v>2582</v>
      </c>
      <c r="B989" s="328" t="s">
        <v>4519</v>
      </c>
      <c r="C989" s="328" t="s">
        <v>4486</v>
      </c>
      <c r="D989" s="329">
        <v>1E-4</v>
      </c>
      <c r="E989" s="327" t="s">
        <v>3893</v>
      </c>
      <c r="F989" s="327" t="str">
        <f>"Declarable at "&amp;D989*100&amp;"% - CAS No. "&amp;Table237[[#This Row],[CAS]]&amp;", "&amp;Table237[[#This Row],[Descriptions]]</f>
        <v>Declarable at 0.01% - CAS No. 33724-17-3, Bis[(+)-lactato]mercury</v>
      </c>
    </row>
    <row r="990" spans="1:6">
      <c r="A990" s="327" t="s">
        <v>2141</v>
      </c>
      <c r="B990" s="328" t="s">
        <v>4520</v>
      </c>
      <c r="C990" s="328" t="s">
        <v>4486</v>
      </c>
      <c r="D990" s="329">
        <v>1E-4</v>
      </c>
      <c r="E990" s="327" t="s">
        <v>3893</v>
      </c>
      <c r="F990" s="327" t="str">
        <f>"Declarable at "&amp;D990*100&amp;"% - CAS No. "&amp;Table237[[#This Row],[CAS]]&amp;", "&amp;Table237[[#This Row],[Descriptions]]</f>
        <v>Declarable at 0.01% - CAS No. 13294-23-0, Bis[(trimethylsilyl)methyl]mercury</v>
      </c>
    </row>
    <row r="991" spans="1:6">
      <c r="A991" s="327" t="s">
        <v>2365</v>
      </c>
      <c r="B991" s="328" t="s">
        <v>4521</v>
      </c>
      <c r="C991" s="328" t="s">
        <v>4486</v>
      </c>
      <c r="D991" s="329">
        <v>1E-4</v>
      </c>
      <c r="E991" s="327" t="s">
        <v>3893</v>
      </c>
      <c r="F991" s="327" t="str">
        <f>"Declarable at "&amp;D991*100&amp;"% - CAS No. "&amp;Table237[[#This Row],[CAS]]&amp;", "&amp;Table237[[#This Row],[Descriptions]]</f>
        <v>Declarable at 0.01% - CAS No. 18832-83-2, Bromo(2-hydroxypropyl)mercury</v>
      </c>
    </row>
    <row r="992" spans="1:6">
      <c r="A992" s="327" t="s">
        <v>1982</v>
      </c>
      <c r="B992" s="328" t="s">
        <v>4522</v>
      </c>
      <c r="C992" s="328" t="s">
        <v>4486</v>
      </c>
      <c r="D992" s="329">
        <v>1E-4</v>
      </c>
      <c r="E992" s="327" t="s">
        <v>3893</v>
      </c>
      <c r="F992" s="327" t="str">
        <f>"Declarable at "&amp;D992*100&amp;"% - CAS No. "&amp;Table237[[#This Row],[CAS]]&amp;", "&amp;Table237[[#This Row],[Descriptions]]</f>
        <v>Declarable at 0.01% - CAS No. 107-26-6, Bromoethylmercury</v>
      </c>
    </row>
    <row r="993" spans="1:6">
      <c r="A993" s="327" t="s">
        <v>2759</v>
      </c>
      <c r="B993" s="328" t="s">
        <v>4523</v>
      </c>
      <c r="C993" s="328" t="s">
        <v>4486</v>
      </c>
      <c r="D993" s="329">
        <v>1E-4</v>
      </c>
      <c r="E993" s="327" t="s">
        <v>3893</v>
      </c>
      <c r="F993" s="327" t="str">
        <f>"Declarable at "&amp;D993*100&amp;"% - CAS No. "&amp;Table237[[#This Row],[CAS]]&amp;", "&amp;Table237[[#This Row],[Descriptions]]</f>
        <v>Declarable at 0.01% - CAS No. 506-83-2, Bromomethylmercury</v>
      </c>
    </row>
    <row r="994" spans="1:6">
      <c r="A994" s="327" t="s">
        <v>2036</v>
      </c>
      <c r="B994" s="328" t="s">
        <v>4524</v>
      </c>
      <c r="C994" s="328" t="s">
        <v>4486</v>
      </c>
      <c r="D994" s="329">
        <v>1E-4</v>
      </c>
      <c r="E994" s="327" t="s">
        <v>3893</v>
      </c>
      <c r="F994" s="327" t="str">
        <f>"Declarable at "&amp;D994*100&amp;"% - CAS No. "&amp;Table237[[#This Row],[CAS]]&amp;", "&amp;Table237[[#This Row],[Descriptions]]</f>
        <v>Declarable at 0.01% - CAS No. 1192-89-8, Bromophenylmercury</v>
      </c>
    </row>
    <row r="995" spans="1:6">
      <c r="A995" s="327" t="s">
        <v>2902</v>
      </c>
      <c r="B995" s="328" t="s">
        <v>4525</v>
      </c>
      <c r="C995" s="328" t="s">
        <v>4486</v>
      </c>
      <c r="D995" s="329">
        <v>1E-4</v>
      </c>
      <c r="E995" s="327" t="s">
        <v>3893</v>
      </c>
      <c r="F995" s="327" t="str">
        <f>"Declarable at "&amp;D995*100&amp;"% - CAS No. "&amp;Table237[[#This Row],[CAS]]&amp;", "&amp;Table237[[#This Row],[Descriptions]]</f>
        <v>Declarable at 0.01% - CAS No. 62-37-3, Chlormerodrin</v>
      </c>
    </row>
    <row r="996" spans="1:6">
      <c r="A996" s="327" t="s">
        <v>2138</v>
      </c>
      <c r="B996" s="328" t="s">
        <v>4526</v>
      </c>
      <c r="C996" s="328" t="s">
        <v>4486</v>
      </c>
      <c r="D996" s="329">
        <v>1E-4</v>
      </c>
      <c r="E996" s="327" t="s">
        <v>3893</v>
      </c>
      <c r="F996" s="327" t="str">
        <f>"Declarable at "&amp;D996*100&amp;"% - CAS No. "&amp;Table237[[#This Row],[CAS]]&amp;", "&amp;Table237[[#This Row],[Descriptions]]</f>
        <v>Declarable at 0.01% - CAS No. 1320-80-5, Chloro(hydroxyphenyl)mercury</v>
      </c>
    </row>
    <row r="997" spans="1:6">
      <c r="A997" s="327" t="s">
        <v>3251</v>
      </c>
      <c r="B997" s="328" t="s">
        <v>4527</v>
      </c>
      <c r="C997" s="328" t="s">
        <v>4486</v>
      </c>
      <c r="D997" s="329">
        <v>1E-4</v>
      </c>
      <c r="E997" s="327" t="s">
        <v>3893</v>
      </c>
      <c r="F997" s="327" t="str">
        <f>"Declarable at "&amp;D997*100&amp;"% - CAS No. "&amp;Table237[[#This Row],[CAS]]&amp;", "&amp;Table237[[#This Row],[Descriptions]]</f>
        <v>Declarable at 0.01% - CAS No. 90-03-9, Chloro(o-hydroxyphenyl)mercury</v>
      </c>
    </row>
    <row r="998" spans="1:6">
      <c r="A998" s="327" t="s">
        <v>2537</v>
      </c>
      <c r="B998" s="328" t="s">
        <v>4528</v>
      </c>
      <c r="C998" s="328" t="s">
        <v>4486</v>
      </c>
      <c r="D998" s="329">
        <v>1E-4</v>
      </c>
      <c r="E998" s="327" t="s">
        <v>3893</v>
      </c>
      <c r="F998" s="327" t="str">
        <f>"Declarable at "&amp;D998*100&amp;"% - CAS No. "&amp;Table237[[#This Row],[CAS]]&amp;", "&amp;Table237[[#This Row],[Descriptions]]</f>
        <v>Declarable at 0.01% - CAS No. 3076-91-3, Chloro[p-[(2-hydroxy-1-naphthyl)azo]phenyl]mercury</v>
      </c>
    </row>
    <row r="999" spans="1:6">
      <c r="A999" s="327" t="s">
        <v>2842</v>
      </c>
      <c r="B999" s="328" t="s">
        <v>4529</v>
      </c>
      <c r="C999" s="328" t="s">
        <v>4486</v>
      </c>
      <c r="D999" s="329">
        <v>1E-4</v>
      </c>
      <c r="E999" s="327" t="s">
        <v>3893</v>
      </c>
      <c r="F999" s="327" t="str">
        <f>"Declarable at "&amp;D999*100&amp;"% - CAS No. "&amp;Table237[[#This Row],[CAS]]&amp;", "&amp;Table237[[#This Row],[Descriptions]]</f>
        <v>Declarable at 0.01% - CAS No. 5857-39-6, Chloro-2-thienylmercury</v>
      </c>
    </row>
    <row r="1000" spans="1:6">
      <c r="A1000" s="327" t="s">
        <v>2867</v>
      </c>
      <c r="B1000" s="328" t="s">
        <v>4530</v>
      </c>
      <c r="C1000" s="328" t="s">
        <v>4486</v>
      </c>
      <c r="D1000" s="329">
        <v>1E-4</v>
      </c>
      <c r="E1000" s="327" t="s">
        <v>3893</v>
      </c>
      <c r="F1000" s="327" t="str">
        <f>"Declarable at "&amp;D1000*100&amp;"% - CAS No. "&amp;Table237[[#This Row],[CAS]]&amp;", "&amp;Table237[[#This Row],[Descriptions]]</f>
        <v>Declarable at 0.01% - CAS No. 5955-19-1, Chloro-m-tolylmercury</v>
      </c>
    </row>
    <row r="1001" spans="1:6">
      <c r="A1001" s="327" t="s">
        <v>2500</v>
      </c>
      <c r="B1001" s="328" t="s">
        <v>4531</v>
      </c>
      <c r="C1001" s="328" t="s">
        <v>4486</v>
      </c>
      <c r="D1001" s="329">
        <v>1E-4</v>
      </c>
      <c r="E1001" s="327" t="s">
        <v>3893</v>
      </c>
      <c r="F1001" s="327" t="str">
        <f>"Declarable at "&amp;D1001*100&amp;"% - CAS No. "&amp;Table237[[#This Row],[CAS]]&amp;", "&amp;Table237[[#This Row],[Descriptions]]</f>
        <v>Declarable at 0.01% - CAS No. 2777-37-9, Chloro-o-tolylmercury</v>
      </c>
    </row>
    <row r="1002" spans="1:6">
      <c r="A1002" s="327" t="s">
        <v>2497</v>
      </c>
      <c r="B1002" s="328" t="s">
        <v>4532</v>
      </c>
      <c r="C1002" s="328" t="s">
        <v>4486</v>
      </c>
      <c r="D1002" s="329">
        <v>1E-4</v>
      </c>
      <c r="E1002" s="327" t="s">
        <v>3893</v>
      </c>
      <c r="F1002" s="327" t="str">
        <f>"Declarable at "&amp;D1002*100&amp;"% - CAS No. "&amp;Table237[[#This Row],[CAS]]&amp;", "&amp;Table237[[#This Row],[Descriptions]]</f>
        <v>Declarable at 0.01% - CAS No. 27685-51-4, Cobaltate(2-), tetrakis(thiocyanato-N)-, mercury(2+) (1:1), (T-4)-</v>
      </c>
    </row>
    <row r="1003" spans="1:6">
      <c r="A1003" s="327" t="s">
        <v>2907</v>
      </c>
      <c r="B1003" s="328" t="s">
        <v>4533</v>
      </c>
      <c r="C1003" s="328" t="s">
        <v>4486</v>
      </c>
      <c r="D1003" s="329">
        <v>1E-4</v>
      </c>
      <c r="E1003" s="327" t="s">
        <v>3893</v>
      </c>
      <c r="F1003" s="327" t="str">
        <f>"Declarable at "&amp;D1003*100&amp;"% - CAS No. "&amp;Table237[[#This Row],[CAS]]&amp;", "&amp;Table237[[#This Row],[Descriptions]]</f>
        <v>Declarable at 0.01% - CAS No. 62638-02-2, Cyclohexanebutanoic acid, mercury(2+) salt</v>
      </c>
    </row>
    <row r="1004" spans="1:6">
      <c r="A1004" s="327" t="s">
        <v>2573</v>
      </c>
      <c r="B1004" s="328" t="s">
        <v>4534</v>
      </c>
      <c r="C1004" s="328" t="s">
        <v>4486</v>
      </c>
      <c r="D1004" s="329">
        <v>1E-4</v>
      </c>
      <c r="E1004" s="327" t="s">
        <v>3893</v>
      </c>
      <c r="F1004" s="327" t="str">
        <f>"Declarable at "&amp;D1004*100&amp;"% - CAS No. "&amp;Table237[[#This Row],[CAS]]&amp;", "&amp;Table237[[#This Row],[Descriptions]]</f>
        <v>Declarable at 0.01% - CAS No. 33445-15-7, Diammonium tetrachloromercurate</v>
      </c>
    </row>
    <row r="1005" spans="1:6">
      <c r="A1005" s="327" t="s">
        <v>2909</v>
      </c>
      <c r="B1005" s="328" t="s">
        <v>4535</v>
      </c>
      <c r="C1005" s="328" t="s">
        <v>4486</v>
      </c>
      <c r="D1005" s="329">
        <v>1E-4</v>
      </c>
      <c r="E1005" s="327" t="s">
        <v>3893</v>
      </c>
      <c r="F1005" s="327" t="str">
        <f>"Declarable at "&amp;D1005*100&amp;"% - CAS No. "&amp;Table237[[#This Row],[CAS]]&amp;", "&amp;Table237[[#This Row],[Descriptions]]</f>
        <v>Declarable at 0.01% - CAS No. 627-44-1, Diethylmercury</v>
      </c>
    </row>
    <row r="1006" spans="1:6">
      <c r="A1006" s="327" t="s">
        <v>1957</v>
      </c>
      <c r="B1006" s="328" t="s">
        <v>4536</v>
      </c>
      <c r="C1006" s="328" t="s">
        <v>4486</v>
      </c>
      <c r="D1006" s="329">
        <v>1E-4</v>
      </c>
      <c r="E1006" s="327" t="s">
        <v>3893</v>
      </c>
      <c r="F1006" s="327" t="str">
        <f>"Declarable at "&amp;D1006*100&amp;"% - CAS No. "&amp;Table237[[#This Row],[CAS]]&amp;", "&amp;Table237[[#This Row],[Descriptions]]</f>
        <v>Declarable at 0.01% - CAS No. 102-98-7, Dihydrogen  [orthoborato(3-)-O]phenylmercurate(2-)</v>
      </c>
    </row>
    <row r="1007" spans="1:6">
      <c r="A1007" s="327" t="s">
        <v>3329</v>
      </c>
      <c r="B1007" s="328" t="s">
        <v>4537</v>
      </c>
      <c r="C1007" s="328" t="s">
        <v>4486</v>
      </c>
      <c r="D1007" s="329">
        <v>1E-4</v>
      </c>
      <c r="E1007" s="327" t="s">
        <v>3893</v>
      </c>
      <c r="F1007" s="327" t="str">
        <f>"Declarable at "&amp;D1007*100&amp;"% - CAS No. "&amp;Table237[[#This Row],[CAS]]&amp;", "&amp;Table237[[#This Row],[Descriptions]]</f>
        <v>Declarable at 0.01% - CAS No. 93820-20-3, Diiodo(5-iodopyridin-2-amine-N1)mercury</v>
      </c>
    </row>
    <row r="1008" spans="1:6">
      <c r="A1008" s="327" t="s">
        <v>2124</v>
      </c>
      <c r="B1008" s="328" t="s">
        <v>4538</v>
      </c>
      <c r="C1008" s="328" t="s">
        <v>4486</v>
      </c>
      <c r="D1008" s="329">
        <v>1E-4</v>
      </c>
      <c r="E1008" s="327" t="s">
        <v>3893</v>
      </c>
      <c r="F1008" s="327" t="str">
        <f>"Declarable at "&amp;D1008*100&amp;"% - CAS No. "&amp;Table237[[#This Row],[CAS]]&amp;", "&amp;Table237[[#This Row],[Descriptions]]</f>
        <v>Declarable at 0.01% - CAS No. 1310-88-9, Dimercury amidatenitrate</v>
      </c>
    </row>
    <row r="1009" spans="1:6">
      <c r="A1009" s="327" t="s">
        <v>2228</v>
      </c>
      <c r="B1009" s="328" t="s">
        <v>4539</v>
      </c>
      <c r="C1009" s="328" t="s">
        <v>4486</v>
      </c>
      <c r="D1009" s="329">
        <v>1E-4</v>
      </c>
      <c r="E1009" s="327" t="s">
        <v>3893</v>
      </c>
      <c r="F1009" s="327" t="str">
        <f>"Declarable at "&amp;D1009*100&amp;"% - CAS No. "&amp;Table237[[#This Row],[CAS]]&amp;", "&amp;Table237[[#This Row],[Descriptions]]</f>
        <v>Declarable at 0.01% - CAS No. 13967-25-4, Dimercury difluoride</v>
      </c>
    </row>
    <row r="1010" spans="1:6">
      <c r="A1010" s="327" t="s">
        <v>2288</v>
      </c>
      <c r="B1010" s="328" t="s">
        <v>4540</v>
      </c>
      <c r="C1010" s="328" t="s">
        <v>4486</v>
      </c>
      <c r="D1010" s="329">
        <v>1E-4</v>
      </c>
      <c r="E1010" s="327" t="s">
        <v>3893</v>
      </c>
      <c r="F1010" s="327" t="str">
        <f>"Declarable at "&amp;D1010*100&amp;"% - CAS No. "&amp;Table237[[#This Row],[CAS]]&amp;", "&amp;Table237[[#This Row],[Descriptions]]</f>
        <v>Declarable at 0.01% - CAS No. 15385-57-6, Dimercury diiodide</v>
      </c>
    </row>
    <row r="1011" spans="1:6">
      <c r="A1011" s="327" t="s">
        <v>2524</v>
      </c>
      <c r="B1011" s="328" t="s">
        <v>4541</v>
      </c>
      <c r="C1011" s="328" t="s">
        <v>4486</v>
      </c>
      <c r="D1011" s="329">
        <v>1E-4</v>
      </c>
      <c r="E1011" s="327" t="s">
        <v>3893</v>
      </c>
      <c r="F1011" s="327" t="str">
        <f>"Declarable at "&amp;D1011*100&amp;"% - CAS No. "&amp;Table237[[#This Row],[CAS]]&amp;", "&amp;Table237[[#This Row],[Descriptions]]</f>
        <v>Declarable at 0.01% - CAS No. 2949-11-3, Dimercury(I) oxalate</v>
      </c>
    </row>
    <row r="1012" spans="1:6">
      <c r="A1012" s="327" t="s">
        <v>2650</v>
      </c>
      <c r="B1012" s="328" t="s">
        <v>4542</v>
      </c>
      <c r="C1012" s="328" t="s">
        <v>4486</v>
      </c>
      <c r="D1012" s="329">
        <v>1E-4</v>
      </c>
      <c r="E1012" s="327" t="s">
        <v>3893</v>
      </c>
      <c r="F1012" s="327" t="str">
        <f>"Declarable at "&amp;D1012*100&amp;"% - CAS No. "&amp;Table237[[#This Row],[CAS]]&amp;", "&amp;Table237[[#This Row],[Descriptions]]</f>
        <v>Declarable at 0.01% - CAS No. 3810-81-9, Dimethyl[.mu.-[sulphato(2-)-O:O']]dimercury</v>
      </c>
    </row>
    <row r="1013" spans="1:6">
      <c r="A1013" s="327" t="s">
        <v>2864</v>
      </c>
      <c r="B1013" s="328" t="s">
        <v>4543</v>
      </c>
      <c r="C1013" s="328" t="s">
        <v>4486</v>
      </c>
      <c r="D1013" s="329">
        <v>1E-4</v>
      </c>
      <c r="E1013" s="327" t="s">
        <v>3893</v>
      </c>
      <c r="F1013" s="327" t="str">
        <f>"Declarable at "&amp;D1013*100&amp;"% - CAS No. "&amp;Table237[[#This Row],[CAS]]&amp;", "&amp;Table237[[#This Row],[Descriptions]]</f>
        <v>Declarable at 0.01% - CAS No. 593-74-8, Dimethylmercury</v>
      </c>
    </row>
    <row r="1014" spans="1:6">
      <c r="A1014" s="327" t="s">
        <v>2890</v>
      </c>
      <c r="B1014" s="328" t="s">
        <v>4544</v>
      </c>
      <c r="C1014" s="328" t="s">
        <v>4486</v>
      </c>
      <c r="D1014" s="329">
        <v>1E-4</v>
      </c>
      <c r="E1014" s="327" t="s">
        <v>3893</v>
      </c>
      <c r="F1014" s="327" t="str">
        <f>"Declarable at "&amp;D1014*100&amp;"% - CAS No. "&amp;Table237[[#This Row],[CAS]]&amp;", "&amp;Table237[[#This Row],[Descriptions]]</f>
        <v>Declarable at 0.01% - CAS No. 616-99-9, Di-o-tolylmercury</v>
      </c>
    </row>
    <row r="1015" spans="1:6">
      <c r="A1015" s="327" t="s">
        <v>2487</v>
      </c>
      <c r="B1015" s="328" t="s">
        <v>4545</v>
      </c>
      <c r="C1015" s="328" t="s">
        <v>4486</v>
      </c>
      <c r="D1015" s="329">
        <v>1E-4</v>
      </c>
      <c r="E1015" s="327" t="s">
        <v>3893</v>
      </c>
      <c r="F1015" s="327" t="str">
        <f>"Declarable at "&amp;D1015*100&amp;"% - CAS No. "&amp;Table237[[#This Row],[CAS]]&amp;", "&amp;Table237[[#This Row],[Descriptions]]</f>
        <v>Declarable at 0.01% - CAS No. 27236-65-3, Diphenyl[.mu.-[(tetrapropenyl)succinato(2-)-O:O']]dimercury</v>
      </c>
    </row>
    <row r="1016" spans="1:6">
      <c r="A1016" s="327" t="s">
        <v>2843</v>
      </c>
      <c r="B1016" s="328" t="s">
        <v>4546</v>
      </c>
      <c r="C1016" s="328" t="s">
        <v>4486</v>
      </c>
      <c r="D1016" s="329">
        <v>1E-4</v>
      </c>
      <c r="E1016" s="327" t="s">
        <v>3893</v>
      </c>
      <c r="F1016" s="327" t="str">
        <f>"Declarable at "&amp;D1016*100&amp;"% - CAS No. "&amp;Table237[[#This Row],[CAS]]&amp;", "&amp;Table237[[#This Row],[Descriptions]]</f>
        <v>Declarable at 0.01% - CAS No. 587-85-9, Diphenylmercury</v>
      </c>
    </row>
    <row r="1017" spans="1:6">
      <c r="A1017" s="327" t="s">
        <v>2294</v>
      </c>
      <c r="B1017" s="328" t="s">
        <v>4547</v>
      </c>
      <c r="C1017" s="328" t="s">
        <v>4486</v>
      </c>
      <c r="D1017" s="329">
        <v>1E-4</v>
      </c>
      <c r="E1017" s="327" t="s">
        <v>3893</v>
      </c>
      <c r="F1017" s="327" t="str">
        <f>"Declarable at "&amp;D1017*100&amp;"% - CAS No. "&amp;Table237[[#This Row],[CAS]]&amp;", "&amp;Table237[[#This Row],[Descriptions]]</f>
        <v>Declarable at 0.01% - CAS No. 15682-88-9, Disodium tetra(cyano-C)mercurate(2-)</v>
      </c>
    </row>
    <row r="1018" spans="1:6">
      <c r="A1018" s="327" t="s">
        <v>2839</v>
      </c>
      <c r="B1018" s="328" t="s">
        <v>4548</v>
      </c>
      <c r="C1018" s="328" t="s">
        <v>4486</v>
      </c>
      <c r="D1018" s="329">
        <v>1E-4</v>
      </c>
      <c r="E1018" s="327" t="s">
        <v>3893</v>
      </c>
      <c r="F1018" s="327" t="str">
        <f>"Declarable at "&amp;D1018*100&amp;"% - CAS No. "&amp;Table237[[#This Row],[CAS]]&amp;", "&amp;Table237[[#This Row],[Descriptions]]</f>
        <v>Declarable at 0.01% - CAS No. 584-43-0, Disuccinimidomercury</v>
      </c>
    </row>
    <row r="1019" spans="1:6">
      <c r="A1019" s="327" t="s">
        <v>2443</v>
      </c>
      <c r="B1019" s="328" t="s">
        <v>4549</v>
      </c>
      <c r="C1019" s="328" t="s">
        <v>4486</v>
      </c>
      <c r="D1019" s="329">
        <v>1E-4</v>
      </c>
      <c r="E1019" s="327" t="s">
        <v>3893</v>
      </c>
      <c r="F1019" s="327" t="str">
        <f>"Declarable at "&amp;D1019*100&amp;"% - CAS No. "&amp;Table237[[#This Row],[CAS]]&amp;", "&amp;Table237[[#This Row],[Descriptions]]</f>
        <v>Declarable at 0.01% - CAS No. 2440-42-8, Ethyliodomercury</v>
      </c>
    </row>
    <row r="1020" spans="1:6">
      <c r="A1020" s="327" t="s">
        <v>1983</v>
      </c>
      <c r="B1020" s="328" t="s">
        <v>4550</v>
      </c>
      <c r="C1020" s="328" t="s">
        <v>4486</v>
      </c>
      <c r="D1020" s="329">
        <v>1E-4</v>
      </c>
      <c r="E1020" s="327" t="s">
        <v>3893</v>
      </c>
      <c r="F1020" s="327" t="str">
        <f>"Declarable at "&amp;D1020*100&amp;"% - CAS No. "&amp;Table237[[#This Row],[CAS]]&amp;", "&amp;Table237[[#This Row],[Descriptions]]</f>
        <v>Declarable at 0.01% - CAS No. 107-27-7, Ethylmercuric chloride</v>
      </c>
    </row>
    <row r="1021" spans="1:6">
      <c r="A1021" s="327" t="s">
        <v>2418</v>
      </c>
      <c r="B1021" s="328" t="s">
        <v>4551</v>
      </c>
      <c r="C1021" s="328" t="s">
        <v>4486</v>
      </c>
      <c r="D1021" s="329">
        <v>1E-4</v>
      </c>
      <c r="E1021" s="327" t="s">
        <v>3893</v>
      </c>
      <c r="F1021" s="327" t="str">
        <f>"Declarable at "&amp;D1021*100&amp;"% - CAS No. "&amp;Table237[[#This Row],[CAS]]&amp;", "&amp;Table237[[#This Row],[Descriptions]]</f>
        <v>Declarable at 0.01% - CAS No. 2235-25-8, Ethylmercuric phosphate</v>
      </c>
    </row>
    <row r="1022" spans="1:6">
      <c r="A1022" s="327" t="s">
        <v>2618</v>
      </c>
      <c r="B1022" s="328" t="s">
        <v>4552</v>
      </c>
      <c r="C1022" s="328" t="s">
        <v>4486</v>
      </c>
      <c r="D1022" s="329">
        <v>1E-4</v>
      </c>
      <c r="E1022" s="327" t="s">
        <v>3893</v>
      </c>
      <c r="F1022" s="327" t="str">
        <f>"Declarable at "&amp;D1022*100&amp;"% - CAS No. "&amp;Table237[[#This Row],[CAS]]&amp;", "&amp;Table237[[#This Row],[Descriptions]]</f>
        <v>Declarable at 0.01% - CAS No. 3570-80-7, Fluorescein mercuric acetate</v>
      </c>
    </row>
    <row r="1023" spans="1:6">
      <c r="A1023" s="327" t="s">
        <v>2132</v>
      </c>
      <c r="B1023" s="328" t="s">
        <v>4553</v>
      </c>
      <c r="C1023" s="328" t="s">
        <v>4486</v>
      </c>
      <c r="D1023" s="329">
        <v>1E-4</v>
      </c>
      <c r="E1023" s="327" t="s">
        <v>3893</v>
      </c>
      <c r="F1023" s="327" t="str">
        <f>"Declarable at "&amp;D1023*100&amp;"% - CAS No. "&amp;Table237[[#This Row],[CAS]]&amp;", "&amp;Table237[[#This Row],[Descriptions]]</f>
        <v>Declarable at 0.01% - CAS No. 13170-76-8, Hexanoic acid, 2-ethyl-, mercury(2+) salt</v>
      </c>
    </row>
    <row r="1024" spans="1:6">
      <c r="A1024" s="327" t="s">
        <v>2240</v>
      </c>
      <c r="B1024" s="328" t="s">
        <v>4554</v>
      </c>
      <c r="C1024" s="328" t="s">
        <v>4486</v>
      </c>
      <c r="D1024" s="329">
        <v>1E-4</v>
      </c>
      <c r="E1024" s="327" t="s">
        <v>3893</v>
      </c>
      <c r="F1024" s="327" t="str">
        <f>"Declarable at "&amp;D1024*100&amp;"% - CAS No. "&amp;Table237[[#This Row],[CAS]]&amp;", "&amp;Table237[[#This Row],[Descriptions]]</f>
        <v>Declarable at 0.01% - CAS No. 14235-86-0, Hydrargaphen</v>
      </c>
    </row>
    <row r="1025" spans="1:6">
      <c r="A1025" s="327" t="s">
        <v>2929</v>
      </c>
      <c r="B1025" s="328" t="s">
        <v>4555</v>
      </c>
      <c r="C1025" s="328" t="s">
        <v>4486</v>
      </c>
      <c r="D1025" s="329">
        <v>1E-4</v>
      </c>
      <c r="E1025" s="327" t="s">
        <v>3893</v>
      </c>
      <c r="F1025" s="327" t="str">
        <f>"Declarable at "&amp;D1025*100&amp;"% - CAS No. "&amp;Table237[[#This Row],[CAS]]&amp;", "&amp;Table237[[#This Row],[Descriptions]]</f>
        <v>Declarable at 0.01% - CAS No. 64491-92-5, Hydrogen  [metasilicato(2-)-O](2-methoxyethyl)mercurate(1-)</v>
      </c>
    </row>
    <row r="1026" spans="1:6">
      <c r="A1026" s="327" t="s">
        <v>3364</v>
      </c>
      <c r="B1026" s="328" t="s">
        <v>4556</v>
      </c>
      <c r="C1026" s="328" t="s">
        <v>4486</v>
      </c>
      <c r="D1026" s="329">
        <v>1E-4</v>
      </c>
      <c r="E1026" s="327" t="s">
        <v>3893</v>
      </c>
      <c r="F1026" s="327" t="str">
        <f>"Declarable at "&amp;D1026*100&amp;"% - CAS No. "&amp;Table237[[#This Row],[CAS]]&amp;", "&amp;Table237[[#This Row],[Descriptions]]</f>
        <v>Declarable at 0.01% - CAS No. 94277-53-9, Hydrogen .mu.-hydroxy[.mu.-[orthoborato(3-)-O:O']]diphenyldimercurate(1-)</v>
      </c>
    </row>
    <row r="1027" spans="1:6">
      <c r="A1027" s="327" t="s">
        <v>2474</v>
      </c>
      <c r="B1027" s="328" t="s">
        <v>4557</v>
      </c>
      <c r="C1027" s="328" t="s">
        <v>4486</v>
      </c>
      <c r="D1027" s="329">
        <v>1E-4</v>
      </c>
      <c r="E1027" s="327" t="s">
        <v>3893</v>
      </c>
      <c r="F1027" s="327" t="str">
        <f>"Declarable at "&amp;D1027*100&amp;"% - CAS No. "&amp;Table237[[#This Row],[CAS]]&amp;", "&amp;Table237[[#This Row],[Descriptions]]</f>
        <v>Declarable at 0.01% - CAS No. 26552-50-1, Hydrogen [3-[(.alpha.-carboxylato-o-anisoyl)amino]-2-hydroxypropyl]hydroxymercurate(1-)</v>
      </c>
    </row>
    <row r="1028" spans="1:6">
      <c r="A1028" s="327" t="s">
        <v>2246</v>
      </c>
      <c r="B1028" s="328" t="s">
        <v>4558</v>
      </c>
      <c r="C1028" s="328" t="s">
        <v>4486</v>
      </c>
      <c r="D1028" s="329">
        <v>1E-4</v>
      </c>
      <c r="E1028" s="327" t="s">
        <v>3893</v>
      </c>
      <c r="F1028" s="327" t="str">
        <f>"Declarable at "&amp;D1028*100&amp;"% - CAS No. "&amp;Table237[[#This Row],[CAS]]&amp;", "&amp;Table237[[#This Row],[Descriptions]]</f>
        <v>Declarable at 0.01% - CAS No. 143-36-2, Iodomethylmercury</v>
      </c>
    </row>
    <row r="1029" spans="1:6">
      <c r="A1029" s="327" t="s">
        <v>2074</v>
      </c>
      <c r="B1029" s="328" t="s">
        <v>4559</v>
      </c>
      <c r="C1029" s="328" t="s">
        <v>4486</v>
      </c>
      <c r="D1029" s="329">
        <v>1E-4</v>
      </c>
      <c r="E1029" s="327" t="s">
        <v>3893</v>
      </c>
      <c r="F1029" s="327" t="str">
        <f>"Declarable at "&amp;D1029*100&amp;"% - CAS No. "&amp;Table237[[#This Row],[CAS]]&amp;", "&amp;Table237[[#This Row],[Descriptions]]</f>
        <v>Declarable at 0.01% - CAS No. 122-64-5, Lactatophenylmercury</v>
      </c>
    </row>
    <row r="1030" spans="1:6">
      <c r="A1030" s="327" t="s">
        <v>2723</v>
      </c>
      <c r="B1030" s="328" t="s">
        <v>4560</v>
      </c>
      <c r="C1030" s="328" t="s">
        <v>4486</v>
      </c>
      <c r="D1030" s="329">
        <v>1E-4</v>
      </c>
      <c r="E1030" s="327" t="s">
        <v>3893</v>
      </c>
      <c r="F1030" s="327" t="str">
        <f>"Declarable at "&amp;D1030*100&amp;"% - CAS No. "&amp;Table237[[#This Row],[CAS]]&amp;", "&amp;Table237[[#This Row],[Descriptions]]</f>
        <v>Declarable at 0.01% - CAS No. 4386-35-0, Meralein sodium</v>
      </c>
    </row>
    <row r="1031" spans="1:6">
      <c r="A1031" s="327" t="s">
        <v>2410</v>
      </c>
      <c r="B1031" s="328" t="s">
        <v>4561</v>
      </c>
      <c r="C1031" s="328" t="s">
        <v>4486</v>
      </c>
      <c r="D1031" s="329">
        <v>1E-4</v>
      </c>
      <c r="E1031" s="327" t="s">
        <v>3893</v>
      </c>
      <c r="F1031" s="327" t="str">
        <f>"Declarable at "&amp;D1031*100&amp;"% - CAS No. "&amp;Table237[[#This Row],[CAS]]&amp;", "&amp;Table237[[#This Row],[Descriptions]]</f>
        <v>Declarable at 0.01% - CAS No. 21259-76-7, Mercaptomerin sodium</v>
      </c>
    </row>
    <row r="1032" spans="1:6">
      <c r="A1032" s="327" t="s">
        <v>2778</v>
      </c>
      <c r="B1032" s="328" t="s">
        <v>4562</v>
      </c>
      <c r="C1032" s="328" t="s">
        <v>4486</v>
      </c>
      <c r="D1032" s="329">
        <v>1E-4</v>
      </c>
      <c r="E1032" s="327" t="s">
        <v>3893</v>
      </c>
      <c r="F1032" s="327" t="str">
        <f>"Declarable at "&amp;D1032*100&amp;"% - CAS No. "&amp;Table237[[#This Row],[CAS]]&amp;", "&amp;Table237[[#This Row],[Descriptions]]</f>
        <v>Declarable at 0.01% - CAS No. 525-30-4, Mercuderamide</v>
      </c>
    </row>
    <row r="1033" spans="1:6">
      <c r="A1033" s="327" t="s">
        <v>2872</v>
      </c>
      <c r="B1033" s="328" t="s">
        <v>4563</v>
      </c>
      <c r="C1033" s="328" t="s">
        <v>4486</v>
      </c>
      <c r="D1033" s="329">
        <v>1E-4</v>
      </c>
      <c r="E1033" s="327" t="s">
        <v>3893</v>
      </c>
      <c r="F1033" s="327" t="str">
        <f>"Declarable at "&amp;D1033*100&amp;"% - CAS No. "&amp;Table237[[#This Row],[CAS]]&amp;", "&amp;Table237[[#This Row],[Descriptions]]</f>
        <v>Declarable at 0.01% - CAS No. 59-85-8, Mercurate(1-), (4-carboxylatophenyl)chloro-, hydrogen</v>
      </c>
    </row>
    <row r="1034" spans="1:6">
      <c r="A1034" s="327" t="s">
        <v>2227</v>
      </c>
      <c r="B1034" s="328" t="s">
        <v>4564</v>
      </c>
      <c r="C1034" s="328" t="s">
        <v>4486</v>
      </c>
      <c r="D1034" s="329">
        <v>1E-4</v>
      </c>
      <c r="E1034" s="327" t="s">
        <v>3893</v>
      </c>
      <c r="F1034" s="327" t="str">
        <f>"Declarable at "&amp;D1034*100&amp;"% - CAS No. "&amp;Table237[[#This Row],[CAS]]&amp;", "&amp;Table237[[#This Row],[Descriptions]]</f>
        <v>Declarable at 0.01% - CAS No. 138-85-2, Mercurate(1-), (4-carboxylatophenyl)hydroxy-, sodium</v>
      </c>
    </row>
    <row r="1035" spans="1:6">
      <c r="A1035" s="327" t="s">
        <v>3057</v>
      </c>
      <c r="B1035" s="328" t="s">
        <v>4565</v>
      </c>
      <c r="C1035" s="328" t="s">
        <v>4486</v>
      </c>
      <c r="D1035" s="329">
        <v>1E-4</v>
      </c>
      <c r="E1035" s="327" t="s">
        <v>3893</v>
      </c>
      <c r="F1035" s="327" t="str">
        <f>"Declarable at "&amp;D1035*100&amp;"% - CAS No. "&amp;Table237[[#This Row],[CAS]]&amp;", "&amp;Table237[[#This Row],[Descriptions]]</f>
        <v>Declarable at 0.01% - CAS No. 72379-35-2, Mercurate(1-), triiodo-, hydrogen, compound with 3-methyl-2(3H)-benzothiazolimine (1:1)</v>
      </c>
    </row>
    <row r="1036" spans="1:6">
      <c r="A1036" s="327" t="s">
        <v>2395</v>
      </c>
      <c r="B1036" s="328" t="s">
        <v>4566</v>
      </c>
      <c r="C1036" s="328" t="s">
        <v>4486</v>
      </c>
      <c r="D1036" s="329">
        <v>1E-4</v>
      </c>
      <c r="E1036" s="327" t="s">
        <v>3893</v>
      </c>
      <c r="F1036" s="327" t="str">
        <f>"Declarable at "&amp;D1036*100&amp;"% - CAS No. "&amp;Table237[[#This Row],[CAS]]&amp;", "&amp;Table237[[#This Row],[Descriptions]]</f>
        <v>Declarable at 0.01% - CAS No. 20582-71-2, Mercurate(2-), tetrachloro-, dipotassium, (T-4)-</v>
      </c>
    </row>
    <row r="1037" spans="1:6">
      <c r="A1037" s="327" t="s">
        <v>2914</v>
      </c>
      <c r="B1037" s="328" t="s">
        <v>4567</v>
      </c>
      <c r="C1037" s="328" t="s">
        <v>4486</v>
      </c>
      <c r="D1037" s="329">
        <v>1E-4</v>
      </c>
      <c r="E1037" s="327" t="s">
        <v>3893</v>
      </c>
      <c r="F1037" s="327" t="str">
        <f>"Declarable at "&amp;D1037*100&amp;"% - CAS No. "&amp;Table237[[#This Row],[CAS]]&amp;", "&amp;Table237[[#This Row],[Descriptions]]</f>
        <v>Declarable at 0.01% - CAS No. 63325-16-6, Mercurate(2-), tetraiodo-, (T-4)-, dihydrogen, compound with 5-iodo-2-pyridinamine (1:2)</v>
      </c>
    </row>
    <row r="1038" spans="1:6">
      <c r="A1038" s="327" t="s">
        <v>2226</v>
      </c>
      <c r="B1038" s="328" t="s">
        <v>4568</v>
      </c>
      <c r="C1038" s="328" t="s">
        <v>4486</v>
      </c>
      <c r="D1038" s="329">
        <v>1E-4</v>
      </c>
      <c r="E1038" s="327" t="s">
        <v>3893</v>
      </c>
      <c r="F1038" s="327" t="str">
        <f>"Declarable at "&amp;D1038*100&amp;"% - CAS No. "&amp;Table237[[#This Row],[CAS]]&amp;", "&amp;Table237[[#This Row],[Descriptions]]</f>
        <v>Declarable at 0.01% - CAS No. 13876-85-2, Mercurate(2-), tetraiodo-, dicopper(1+), (T-4)-</v>
      </c>
    </row>
    <row r="1039" spans="1:6">
      <c r="A1039" s="327" t="s">
        <v>2314</v>
      </c>
      <c r="B1039" s="328" t="s">
        <v>4569</v>
      </c>
      <c r="C1039" s="328" t="s">
        <v>4486</v>
      </c>
      <c r="D1039" s="329">
        <v>1E-4</v>
      </c>
      <c r="E1039" s="327" t="s">
        <v>3893</v>
      </c>
      <c r="F1039" s="327" t="str">
        <f>"Declarable at "&amp;D1039*100&amp;"% - CAS No. "&amp;Table237[[#This Row],[CAS]]&amp;", "&amp;Table237[[#This Row],[Descriptions]]</f>
        <v>Declarable at 0.01% - CAS No. 1600-27-7, Mercuric acetate</v>
      </c>
    </row>
    <row r="1040" spans="1:6">
      <c r="A1040" s="327" t="s">
        <v>3150</v>
      </c>
      <c r="B1040" s="328" t="s">
        <v>4570</v>
      </c>
      <c r="C1040" s="328" t="s">
        <v>4486</v>
      </c>
      <c r="D1040" s="329">
        <v>1E-4</v>
      </c>
      <c r="E1040" s="327" t="s">
        <v>3893</v>
      </c>
      <c r="F1040" s="327" t="str">
        <f>"Declarable at "&amp;D1040*100&amp;"% - CAS No. "&amp;Table237[[#This Row],[CAS]]&amp;", "&amp;Table237[[#This Row],[Descriptions]]</f>
        <v>Declarable at 0.01% - CAS No. 7784-37-4, Mercuric arsenate</v>
      </c>
    </row>
    <row r="1041" spans="1:6">
      <c r="A1041" s="327" t="s">
        <v>2835</v>
      </c>
      <c r="B1041" s="328" t="s">
        <v>4571</v>
      </c>
      <c r="C1041" s="328" t="s">
        <v>4486</v>
      </c>
      <c r="D1041" s="329">
        <v>1E-4</v>
      </c>
      <c r="E1041" s="327" t="s">
        <v>3893</v>
      </c>
      <c r="F1041" s="327" t="str">
        <f>"Declarable at "&amp;D1041*100&amp;"% - CAS No. "&amp;Table237[[#This Row],[CAS]]&amp;", "&amp;Table237[[#This Row],[Descriptions]]</f>
        <v>Declarable at 0.01% - CAS No. 583-15-3, Mercuric benzoate</v>
      </c>
    </row>
    <row r="1042" spans="1:6">
      <c r="A1042" s="327" t="s">
        <v>3159</v>
      </c>
      <c r="B1042" s="328" t="s">
        <v>4572</v>
      </c>
      <c r="C1042" s="328" t="s">
        <v>4486</v>
      </c>
      <c r="D1042" s="329">
        <v>1E-4</v>
      </c>
      <c r="E1042" s="327" t="s">
        <v>3893</v>
      </c>
      <c r="F1042" s="327" t="str">
        <f>"Declarable at "&amp;D1042*100&amp;"% - CAS No. "&amp;Table237[[#This Row],[CAS]]&amp;", "&amp;Table237[[#This Row],[Descriptions]]</f>
        <v>Declarable at 0.01% - CAS No. 7789-47-1, Mercuric bromide</v>
      </c>
    </row>
    <row r="1043" spans="1:6">
      <c r="A1043" s="327" t="s">
        <v>3088</v>
      </c>
      <c r="B1043" s="328" t="s">
        <v>4573</v>
      </c>
      <c r="C1043" s="328" t="s">
        <v>4486</v>
      </c>
      <c r="D1043" s="329">
        <v>1E-4</v>
      </c>
      <c r="E1043" s="327" t="s">
        <v>3893</v>
      </c>
      <c r="F1043" s="327" t="str">
        <f>"Declarable at "&amp;D1043*100&amp;"% - CAS No. "&amp;Table237[[#This Row],[CAS]]&amp;", "&amp;Table237[[#This Row],[Descriptions]]</f>
        <v>Declarable at 0.01% - CAS No. 7487-94-7, Mercuric chloride</v>
      </c>
    </row>
    <row r="1044" spans="1:6">
      <c r="A1044" s="327" t="s">
        <v>2857</v>
      </c>
      <c r="B1044" s="328" t="s">
        <v>4574</v>
      </c>
      <c r="C1044" s="328" t="s">
        <v>4486</v>
      </c>
      <c r="D1044" s="329">
        <v>1E-4</v>
      </c>
      <c r="E1044" s="327" t="s">
        <v>3893</v>
      </c>
      <c r="F1044" s="327" t="str">
        <f>"Declarable at "&amp;D1044*100&amp;"% - CAS No. "&amp;Table237[[#This Row],[CAS]]&amp;", "&amp;Table237[[#This Row],[Descriptions]]</f>
        <v>Declarable at 0.01% - CAS No. 592-04-1, Mercuric cyanide</v>
      </c>
    </row>
    <row r="1045" spans="1:6">
      <c r="A1045" s="327" t="s">
        <v>3136</v>
      </c>
      <c r="B1045" s="328" t="s">
        <v>4575</v>
      </c>
      <c r="C1045" s="328" t="s">
        <v>4486</v>
      </c>
      <c r="D1045" s="329">
        <v>1E-4</v>
      </c>
      <c r="E1045" s="327" t="s">
        <v>3893</v>
      </c>
      <c r="F1045" s="327" t="str">
        <f>"Declarable at "&amp;D1045*100&amp;"% - CAS No. "&amp;Table237[[#This Row],[CAS]]&amp;", "&amp;Table237[[#This Row],[Descriptions]]</f>
        <v>Declarable at 0.01% - CAS No. 7774-29-0, Mercuric iodide</v>
      </c>
    </row>
    <row r="1046" spans="1:6">
      <c r="A1046" s="327" t="s">
        <v>1922</v>
      </c>
      <c r="B1046" s="328" t="s">
        <v>4576</v>
      </c>
      <c r="C1046" s="328" t="s">
        <v>4486</v>
      </c>
      <c r="D1046" s="329">
        <v>1E-4</v>
      </c>
      <c r="E1046" s="327" t="s">
        <v>3893</v>
      </c>
      <c r="F1046" s="327" t="str">
        <f>"Declarable at "&amp;D1046*100&amp;"% - CAS No. "&amp;Table237[[#This Row],[CAS]]&amp;", "&amp;Table237[[#This Row],[Descriptions]]</f>
        <v>Declarable at 0.01% - CAS No. 10045-94-0, Mercuric nitrate</v>
      </c>
    </row>
    <row r="1047" spans="1:6">
      <c r="A1047" s="327" t="s">
        <v>2414</v>
      </c>
      <c r="B1047" s="328" t="s">
        <v>4577</v>
      </c>
      <c r="C1047" s="328" t="s">
        <v>4486</v>
      </c>
      <c r="D1047" s="329">
        <v>1E-4</v>
      </c>
      <c r="E1047" s="327" t="s">
        <v>3893</v>
      </c>
      <c r="F1047" s="327" t="str">
        <f>"Declarable at "&amp;D1047*100&amp;"% - CAS No. "&amp;Table237[[#This Row],[CAS]]&amp;", "&amp;Table237[[#This Row],[Descriptions]]</f>
        <v>Declarable at 0.01% - CAS No. 21908-53-2, Mercuric oxide</v>
      </c>
    </row>
    <row r="1048" spans="1:6">
      <c r="A1048" s="327" t="s">
        <v>2148</v>
      </c>
      <c r="B1048" s="328" t="s">
        <v>4578</v>
      </c>
      <c r="C1048" s="328" t="s">
        <v>4486</v>
      </c>
      <c r="D1048" s="329">
        <v>1E-4</v>
      </c>
      <c r="E1048" s="327" t="s">
        <v>3893</v>
      </c>
      <c r="F1048" s="327" t="str">
        <f>"Declarable at "&amp;D1048*100&amp;"% - CAS No. "&amp;Table237[[#This Row],[CAS]]&amp;", "&amp;Table237[[#This Row],[Descriptions]]</f>
        <v>Declarable at 0.01% - CAS No. 1335-31-5, Mercuric oxycyanide</v>
      </c>
    </row>
    <row r="1049" spans="1:6">
      <c r="A1049" s="327" t="s">
        <v>2856</v>
      </c>
      <c r="B1049" s="328" t="s">
        <v>4579</v>
      </c>
      <c r="C1049" s="328" t="s">
        <v>4486</v>
      </c>
      <c r="D1049" s="329">
        <v>1E-4</v>
      </c>
      <c r="E1049" s="327" t="s">
        <v>3893</v>
      </c>
      <c r="F1049" s="327" t="str">
        <f>"Declarable at "&amp;D1049*100&amp;"% - CAS No. "&amp;Table237[[#This Row],[CAS]]&amp;", "&amp;Table237[[#This Row],[Descriptions]]</f>
        <v>Declarable at 0.01% - CAS No. 591-89-9, Mercuric potassium cyanide</v>
      </c>
    </row>
    <row r="1050" spans="1:6">
      <c r="A1050" s="327" t="s">
        <v>2126</v>
      </c>
      <c r="B1050" s="328" t="s">
        <v>4580</v>
      </c>
      <c r="C1050" s="328" t="s">
        <v>4486</v>
      </c>
      <c r="D1050" s="329">
        <v>1E-4</v>
      </c>
      <c r="E1050" s="327" t="s">
        <v>3893</v>
      </c>
      <c r="F1050" s="327" t="str">
        <f>"Declarable at "&amp;D1050*100&amp;"% - CAS No. "&amp;Table237[[#This Row],[CAS]]&amp;", "&amp;Table237[[#This Row],[Descriptions]]</f>
        <v>Declarable at 0.01% - CAS No. 1312-03-4, Mercuric subsulfate</v>
      </c>
    </row>
    <row r="1051" spans="1:6">
      <c r="A1051" s="327" t="s">
        <v>3143</v>
      </c>
      <c r="B1051" s="328" t="s">
        <v>4581</v>
      </c>
      <c r="C1051" s="328" t="s">
        <v>4486</v>
      </c>
      <c r="D1051" s="329">
        <v>1E-4</v>
      </c>
      <c r="E1051" s="327" t="s">
        <v>3893</v>
      </c>
      <c r="F1051" s="327" t="str">
        <f>"Declarable at "&amp;D1051*100&amp;"% - CAS No. "&amp;Table237[[#This Row],[CAS]]&amp;", "&amp;Table237[[#This Row],[Descriptions]]</f>
        <v>Declarable at 0.01% - CAS No. 7783-35-9, Mercuric sulfate</v>
      </c>
    </row>
    <row r="1052" spans="1:6">
      <c r="A1052" s="327" t="s">
        <v>2860</v>
      </c>
      <c r="B1052" s="328" t="s">
        <v>4582</v>
      </c>
      <c r="C1052" s="328" t="s">
        <v>4486</v>
      </c>
      <c r="D1052" s="329">
        <v>1E-4</v>
      </c>
      <c r="E1052" s="327" t="s">
        <v>3893</v>
      </c>
      <c r="F1052" s="327" t="str">
        <f>"Declarable at "&amp;D1052*100&amp;"% - CAS No. "&amp;Table237[[#This Row],[CAS]]&amp;", "&amp;Table237[[#This Row],[Descriptions]]</f>
        <v>Declarable at 0.01% - CAS No. 592-85-8, Mercuric thiocyanate</v>
      </c>
    </row>
    <row r="1053" spans="1:6">
      <c r="A1053" s="327" t="s">
        <v>2754</v>
      </c>
      <c r="B1053" s="328" t="s">
        <v>4583</v>
      </c>
      <c r="C1053" s="328" t="s">
        <v>4486</v>
      </c>
      <c r="D1053" s="329">
        <v>1E-4</v>
      </c>
      <c r="E1053" s="327" t="s">
        <v>3893</v>
      </c>
      <c r="F1053" s="327" t="str">
        <f>"Declarable at "&amp;D1053*100&amp;"% - CAS No. "&amp;Table237[[#This Row],[CAS]]&amp;", "&amp;Table237[[#This Row],[Descriptions]]</f>
        <v>Declarable at 0.01% - CAS No. 498-73-7, Mercurobutol</v>
      </c>
    </row>
    <row r="1054" spans="1:6">
      <c r="A1054" s="327" t="s">
        <v>2913</v>
      </c>
      <c r="B1054" s="328" t="s">
        <v>4584</v>
      </c>
      <c r="C1054" s="328" t="s">
        <v>4486</v>
      </c>
      <c r="D1054" s="329">
        <v>1E-4</v>
      </c>
      <c r="E1054" s="327" t="s">
        <v>3893</v>
      </c>
      <c r="F1054" s="327" t="str">
        <f>"Declarable at "&amp;D1054*100&amp;"% - CAS No. "&amp;Table237[[#This Row],[CAS]]&amp;", "&amp;Table237[[#This Row],[Descriptions]]</f>
        <v>Declarable at 0.01% - CAS No. 631-60-7, Mercurous acetate</v>
      </c>
    </row>
    <row r="1055" spans="1:6">
      <c r="A1055" s="327" t="s">
        <v>2651</v>
      </c>
      <c r="B1055" s="328" t="s">
        <v>4585</v>
      </c>
      <c r="C1055" s="328" t="s">
        <v>4486</v>
      </c>
      <c r="D1055" s="329">
        <v>1E-4</v>
      </c>
      <c r="E1055" s="327" t="s">
        <v>3893</v>
      </c>
      <c r="F1055" s="327" t="str">
        <f>"Declarable at "&amp;D1055*100&amp;"% - CAS No. "&amp;Table237[[#This Row],[CAS]]&amp;", "&amp;Table237[[#This Row],[Descriptions]]</f>
        <v>Declarable at 0.01% - CAS No. 38232-63-2, Mercurous azide</v>
      </c>
    </row>
    <row r="1056" spans="1:6">
      <c r="A1056" s="327" t="s">
        <v>3099</v>
      </c>
      <c r="B1056" s="328" t="s">
        <v>4586</v>
      </c>
      <c r="C1056" s="328" t="s">
        <v>4486</v>
      </c>
      <c r="D1056" s="329">
        <v>1E-4</v>
      </c>
      <c r="E1056" s="327" t="s">
        <v>3893</v>
      </c>
      <c r="F1056" s="327" t="str">
        <f>"Declarable at "&amp;D1056*100&amp;"% - CAS No. "&amp;Table237[[#This Row],[CAS]]&amp;", "&amp;Table237[[#This Row],[Descriptions]]</f>
        <v>Declarable at 0.01% - CAS No. 7546-30-7, Mercurous chloride</v>
      </c>
    </row>
    <row r="1057" spans="1:6">
      <c r="A1057" s="327" t="s">
        <v>3139</v>
      </c>
      <c r="B1057" s="328" t="s">
        <v>4587</v>
      </c>
      <c r="C1057" s="328" t="s">
        <v>4486</v>
      </c>
      <c r="D1057" s="329">
        <v>1E-4</v>
      </c>
      <c r="E1057" s="327" t="s">
        <v>3893</v>
      </c>
      <c r="F1057" s="327" t="str">
        <f>"Declarable at "&amp;D1057*100&amp;"% - CAS No. "&amp;Table237[[#This Row],[CAS]]&amp;", "&amp;Table237[[#This Row],[Descriptions]]</f>
        <v>Declarable at 0.01% - CAS No. 7783-30-4, Mercurous iodide</v>
      </c>
    </row>
    <row r="1058" spans="1:6">
      <c r="A1058" s="327" t="s">
        <v>1963</v>
      </c>
      <c r="B1058" s="328" t="s">
        <v>4588</v>
      </c>
      <c r="C1058" s="328" t="s">
        <v>4486</v>
      </c>
      <c r="D1058" s="329">
        <v>1E-4</v>
      </c>
      <c r="E1058" s="327" t="s">
        <v>3893</v>
      </c>
      <c r="F1058" s="327" t="str">
        <f>"Declarable at "&amp;D1058*100&amp;"% - CAS No. "&amp;Table237[[#This Row],[CAS]]&amp;", "&amp;Table237[[#This Row],[Descriptions]]</f>
        <v>Declarable at 0.01% - CAS No. 10415-75-5, Mercurous nitrate</v>
      </c>
    </row>
    <row r="1059" spans="1:6">
      <c r="A1059" s="327" t="s">
        <v>2306</v>
      </c>
      <c r="B1059" s="328" t="s">
        <v>4589</v>
      </c>
      <c r="C1059" s="328" t="s">
        <v>4486</v>
      </c>
      <c r="D1059" s="329">
        <v>1E-4</v>
      </c>
      <c r="E1059" s="327" t="s">
        <v>3893</v>
      </c>
      <c r="F1059" s="327" t="str">
        <f>"Declarable at "&amp;D1059*100&amp;"% - CAS No. "&amp;Table237[[#This Row],[CAS]]&amp;", "&amp;Table237[[#This Row],[Descriptions]]</f>
        <v>Declarable at 0.01% - CAS No. 15829-53-5, Mercurous oxide</v>
      </c>
    </row>
    <row r="1060" spans="1:6">
      <c r="A1060" s="327" t="s">
        <v>3144</v>
      </c>
      <c r="B1060" s="328" t="s">
        <v>4590</v>
      </c>
      <c r="C1060" s="328" t="s">
        <v>4486</v>
      </c>
      <c r="D1060" s="329">
        <v>1E-4</v>
      </c>
      <c r="E1060" s="327" t="s">
        <v>3893</v>
      </c>
      <c r="F1060" s="327" t="str">
        <f>"Declarable at "&amp;D1060*100&amp;"% - CAS No. "&amp;Table237[[#This Row],[CAS]]&amp;", "&amp;Table237[[#This Row],[Descriptions]]</f>
        <v>Declarable at 0.01% - CAS No. 7783-36-0, Mercurous sulfate</v>
      </c>
    </row>
    <row r="1061" spans="1:6">
      <c r="A1061" s="327" t="s">
        <v>3080</v>
      </c>
      <c r="B1061" s="328" t="s">
        <v>1918</v>
      </c>
      <c r="C1061" s="328" t="s">
        <v>4486</v>
      </c>
      <c r="D1061" s="329">
        <v>1E-4</v>
      </c>
      <c r="E1061" s="327" t="s">
        <v>3893</v>
      </c>
      <c r="F1061" s="327" t="str">
        <f>"Declarable at "&amp;D1061*100&amp;"% - CAS No. "&amp;Table237[[#This Row],[CAS]]&amp;", "&amp;Table237[[#This Row],[Descriptions]]</f>
        <v>Declarable at 0.01% - CAS No. 7439-97-6, Mercury</v>
      </c>
    </row>
    <row r="1062" spans="1:6">
      <c r="A1062" s="327" t="s">
        <v>2196</v>
      </c>
      <c r="B1062" s="328" t="s">
        <v>4591</v>
      </c>
      <c r="C1062" s="328" t="s">
        <v>4486</v>
      </c>
      <c r="D1062" s="329">
        <v>1E-4</v>
      </c>
      <c r="E1062" s="327" t="s">
        <v>3893</v>
      </c>
      <c r="F1062" s="327" t="str">
        <f>"Declarable at "&amp;D1062*100&amp;"% - CAS No. "&amp;Table237[[#This Row],[CAS]]&amp;", "&amp;Table237[[#This Row],[Descriptions]]</f>
        <v>Declarable at 0.01% - CAS No. 13465-34-4, Mercury (I) chromate</v>
      </c>
    </row>
    <row r="1063" spans="1:6">
      <c r="A1063" s="327" t="s">
        <v>2267</v>
      </c>
      <c r="B1063" s="328" t="s">
        <v>4592</v>
      </c>
      <c r="C1063" s="328" t="s">
        <v>4486</v>
      </c>
      <c r="D1063" s="329">
        <v>1E-4</v>
      </c>
      <c r="E1063" s="327" t="s">
        <v>3893</v>
      </c>
      <c r="F1063" s="327" t="str">
        <f>"Declarable at "&amp;D1063*100&amp;"% - CAS No. "&amp;Table237[[#This Row],[CAS]]&amp;", "&amp;Table237[[#This Row],[Descriptions]]</f>
        <v>Declarable at 0.01% - CAS No. 14836-60-3, Mercury (I) nitrate</v>
      </c>
    </row>
    <row r="1064" spans="1:6">
      <c r="A1064" s="327" t="s">
        <v>2186</v>
      </c>
      <c r="B1064" s="328" t="s">
        <v>4593</v>
      </c>
      <c r="C1064" s="328" t="s">
        <v>4486</v>
      </c>
      <c r="D1064" s="329">
        <v>1E-4</v>
      </c>
      <c r="E1064" s="327" t="s">
        <v>3893</v>
      </c>
      <c r="F1064" s="327" t="str">
        <f>"Declarable at "&amp;D1064*100&amp;"% - CAS No. "&amp;Table237[[#This Row],[CAS]]&amp;", "&amp;Table237[[#This Row],[Descriptions]]</f>
        <v>Declarable at 0.01% - CAS No. 13444-75-2, Mercury (II) chromate</v>
      </c>
    </row>
    <row r="1065" spans="1:6">
      <c r="A1065" s="327" t="s">
        <v>3142</v>
      </c>
      <c r="B1065" s="328" t="s">
        <v>4594</v>
      </c>
      <c r="C1065" s="328" t="s">
        <v>4486</v>
      </c>
      <c r="D1065" s="329">
        <v>1E-4</v>
      </c>
      <c r="E1065" s="327" t="s">
        <v>3893</v>
      </c>
      <c r="F1065" s="327" t="str">
        <f>"Declarable at "&amp;D1065*100&amp;"% - CAS No. "&amp;Table237[[#This Row],[CAS]]&amp;", "&amp;Table237[[#This Row],[Descriptions]]</f>
        <v>Declarable at 0.01% - CAS No. 7783-34-8, Mercury (II) nitrate, monohydrate</v>
      </c>
    </row>
    <row r="1066" spans="1:6">
      <c r="A1066" s="327" t="s">
        <v>2859</v>
      </c>
      <c r="B1066" s="328" t="s">
        <v>4595</v>
      </c>
      <c r="C1066" s="328" t="s">
        <v>4486</v>
      </c>
      <c r="D1066" s="329">
        <v>1E-4</v>
      </c>
      <c r="E1066" s="327" t="s">
        <v>3893</v>
      </c>
      <c r="F1066" s="327" t="str">
        <f>"Declarable at "&amp;D1066*100&amp;"% - CAS No. "&amp;Table237[[#This Row],[CAS]]&amp;", "&amp;Table237[[#This Row],[Descriptions]]</f>
        <v>Declarable at 0.01% - CAS No. 592-63-2, Mercury acetate</v>
      </c>
    </row>
    <row r="1067" spans="1:6">
      <c r="A1067" s="327" t="s">
        <v>3000</v>
      </c>
      <c r="B1067" s="328" t="s">
        <v>4596</v>
      </c>
      <c r="C1067" s="328" t="s">
        <v>4486</v>
      </c>
      <c r="D1067" s="329">
        <v>1E-4</v>
      </c>
      <c r="E1067" s="327" t="s">
        <v>3893</v>
      </c>
      <c r="F1067" s="327" t="str">
        <f>"Declarable at "&amp;D1067*100&amp;"% - CAS No. "&amp;Table237[[#This Row],[CAS]]&amp;", "&amp;Table237[[#This Row],[Descriptions]]</f>
        <v>Declarable at 0.01% - CAS No. 68833-55-6, Mercury acetylide</v>
      </c>
    </row>
    <row r="1068" spans="1:6">
      <c r="A1068" s="327" t="s">
        <v>1937</v>
      </c>
      <c r="B1068" s="328" t="s">
        <v>4597</v>
      </c>
      <c r="C1068" s="328" t="s">
        <v>4486</v>
      </c>
      <c r="D1068" s="329">
        <v>1E-4</v>
      </c>
      <c r="E1068" s="327" t="s">
        <v>3893</v>
      </c>
      <c r="F1068" s="327" t="str">
        <f>"Declarable at "&amp;D1068*100&amp;"% - CAS No. "&amp;Table237[[#This Row],[CAS]]&amp;", "&amp;Table237[[#This Row],[Descriptions]]</f>
        <v>Declarable at 0.01% - CAS No. 10124-48-8, Mercury ammonium chloride</v>
      </c>
    </row>
    <row r="1069" spans="1:6">
      <c r="A1069" s="327" t="s">
        <v>2290</v>
      </c>
      <c r="B1069" s="328" t="s">
        <v>4598</v>
      </c>
      <c r="C1069" s="328" t="s">
        <v>4486</v>
      </c>
      <c r="D1069" s="329">
        <v>1E-4</v>
      </c>
      <c r="E1069" s="327" t="s">
        <v>3893</v>
      </c>
      <c r="F1069" s="327" t="str">
        <f>"Declarable at "&amp;D1069*100&amp;"% - CAS No. "&amp;Table237[[#This Row],[CAS]]&amp;", "&amp;Table237[[#This Row],[Descriptions]]</f>
        <v>Declarable at 0.01% - CAS No. 15516-76-4, Mercury bis(4-chlorobenzoate)</v>
      </c>
    </row>
    <row r="1070" spans="1:6">
      <c r="A1070" s="327" t="s">
        <v>2139</v>
      </c>
      <c r="B1070" s="328" t="s">
        <v>4599</v>
      </c>
      <c r="C1070" s="328" t="s">
        <v>4486</v>
      </c>
      <c r="D1070" s="329">
        <v>1E-4</v>
      </c>
      <c r="E1070" s="327" t="s">
        <v>3893</v>
      </c>
      <c r="F1070" s="327" t="str">
        <f>"Declarable at "&amp;D1070*100&amp;"% - CAS No. "&amp;Table237[[#This Row],[CAS]]&amp;", "&amp;Table237[[#This Row],[Descriptions]]</f>
        <v>Declarable at 0.01% - CAS No. 13257-51-7, Mercury bis(trifluoroacetate)</v>
      </c>
    </row>
    <row r="1071" spans="1:6">
      <c r="A1071" s="327" t="s">
        <v>2289</v>
      </c>
      <c r="B1071" s="328" t="s">
        <v>4600</v>
      </c>
      <c r="C1071" s="328" t="s">
        <v>4486</v>
      </c>
      <c r="D1071" s="329">
        <v>1E-4</v>
      </c>
      <c r="E1071" s="327" t="s">
        <v>3893</v>
      </c>
      <c r="F1071" s="327" t="str">
        <f>"Declarable at "&amp;D1071*100&amp;"% - CAS No. "&amp;Table237[[#This Row],[CAS]]&amp;", "&amp;Table237[[#This Row],[Descriptions]]</f>
        <v>Declarable at 0.01% - CAS No. 15385-58-7, Mercury bromide (Hg2Br2)</v>
      </c>
    </row>
    <row r="1072" spans="1:6">
      <c r="A1072" s="327" t="s">
        <v>1917</v>
      </c>
      <c r="B1072" s="328" t="s">
        <v>4601</v>
      </c>
      <c r="C1072" s="328" t="s">
        <v>4486</v>
      </c>
      <c r="D1072" s="329">
        <v>1E-4</v>
      </c>
      <c r="E1072" s="327" t="s">
        <v>3893</v>
      </c>
      <c r="F1072" s="327" t="str">
        <f>"Declarable at "&amp;D1072*100&amp;"% - CAS No. "&amp;Table237[[#This Row],[CAS]]&amp;", "&amp;Table237[[#This Row],[Descriptions]]</f>
        <v>Declarable at 0.01% - CAS No. 10031-18-2, Mercury bromide (HgBr)</v>
      </c>
    </row>
    <row r="1073" spans="1:6">
      <c r="A1073" s="327" t="s">
        <v>1935</v>
      </c>
      <c r="B1073" s="328" t="s">
        <v>4602</v>
      </c>
      <c r="C1073" s="328" t="s">
        <v>4486</v>
      </c>
      <c r="D1073" s="329">
        <v>1E-4</v>
      </c>
      <c r="E1073" s="327" t="s">
        <v>3893</v>
      </c>
      <c r="F1073" s="327" t="str">
        <f>"Declarable at "&amp;D1073*100&amp;"% - CAS No. "&amp;Table237[[#This Row],[CAS]]&amp;", "&amp;Table237[[#This Row],[Descriptions]]</f>
        <v>Declarable at 0.01% - CAS No. 10112-91-1, Mercury chloride</v>
      </c>
    </row>
    <row r="1074" spans="1:6">
      <c r="A1074" s="327" t="s">
        <v>3156</v>
      </c>
      <c r="B1074" s="328" t="s">
        <v>4603</v>
      </c>
      <c r="C1074" s="328" t="s">
        <v>4486</v>
      </c>
      <c r="D1074" s="329">
        <v>1E-4</v>
      </c>
      <c r="E1074" s="327" t="s">
        <v>3893</v>
      </c>
      <c r="F1074" s="327" t="str">
        <f>"Declarable at "&amp;D1074*100&amp;"% - CAS No. "&amp;Table237[[#This Row],[CAS]]&amp;", "&amp;Table237[[#This Row],[Descriptions]]</f>
        <v>Declarable at 0.01% - CAS No. 7789-10-8, Mercury dichromate</v>
      </c>
    </row>
    <row r="1075" spans="1:6">
      <c r="A1075" s="327" t="s">
        <v>3140</v>
      </c>
      <c r="B1075" s="328" t="s">
        <v>4604</v>
      </c>
      <c r="C1075" s="328" t="s">
        <v>4486</v>
      </c>
      <c r="D1075" s="329">
        <v>1E-4</v>
      </c>
      <c r="E1075" s="327" t="s">
        <v>3893</v>
      </c>
      <c r="F1075" s="327" t="str">
        <f>"Declarable at "&amp;D1075*100&amp;"% - CAS No. "&amp;Table237[[#This Row],[CAS]]&amp;", "&amp;Table237[[#This Row],[Descriptions]]</f>
        <v>Declarable at 0.01% - CAS No. 7783-32-6, Mercury diiodate</v>
      </c>
    </row>
    <row r="1076" spans="1:6">
      <c r="A1076" s="327" t="s">
        <v>2234</v>
      </c>
      <c r="B1076" s="328" t="s">
        <v>4605</v>
      </c>
      <c r="C1076" s="328" t="s">
        <v>4486</v>
      </c>
      <c r="D1076" s="329">
        <v>1E-4</v>
      </c>
      <c r="E1076" s="327" t="s">
        <v>3893</v>
      </c>
      <c r="F1076" s="327" t="str">
        <f>"Declarable at "&amp;D1076*100&amp;"% - CAS No. "&amp;Table237[[#This Row],[CAS]]&amp;", "&amp;Table237[[#This Row],[Descriptions]]</f>
        <v>Declarable at 0.01% - CAS No. 14099-12-8, Mercury dipotassium tetrathiocyanate</v>
      </c>
    </row>
    <row r="1077" spans="1:6">
      <c r="A1077" s="327" t="s">
        <v>3149</v>
      </c>
      <c r="B1077" s="328" t="s">
        <v>4606</v>
      </c>
      <c r="C1077" s="328" t="s">
        <v>4486</v>
      </c>
      <c r="D1077" s="329">
        <v>1E-4</v>
      </c>
      <c r="E1077" s="327" t="s">
        <v>3893</v>
      </c>
      <c r="F1077" s="327" t="str">
        <f>"Declarable at "&amp;D1077*100&amp;"% - CAS No. "&amp;Table237[[#This Row],[CAS]]&amp;", "&amp;Table237[[#This Row],[Descriptions]]</f>
        <v>Declarable at 0.01% - CAS No. 7784-03-4, Mercury disilver tetraiodide</v>
      </c>
    </row>
    <row r="1078" spans="1:6">
      <c r="A1078" s="327" t="s">
        <v>2932</v>
      </c>
      <c r="B1078" s="328" t="s">
        <v>4607</v>
      </c>
      <c r="C1078" s="328" t="s">
        <v>4486</v>
      </c>
      <c r="D1078" s="329">
        <v>1E-4</v>
      </c>
      <c r="E1078" s="327" t="s">
        <v>3893</v>
      </c>
      <c r="F1078" s="327" t="str">
        <f>"Declarable at "&amp;D1078*100&amp;"% - CAS No. "&amp;Table237[[#This Row],[CAS]]&amp;", "&amp;Table237[[#This Row],[Descriptions]]</f>
        <v>Declarable at 0.01% - CAS No. 645-99-8, Mercury distearate, pure</v>
      </c>
    </row>
    <row r="1079" spans="1:6">
      <c r="A1079" s="327" t="s">
        <v>2493</v>
      </c>
      <c r="B1079" s="328" t="s">
        <v>4608</v>
      </c>
      <c r="C1079" s="328" t="s">
        <v>4486</v>
      </c>
      <c r="D1079" s="329">
        <v>1E-4</v>
      </c>
      <c r="E1079" s="327" t="s">
        <v>3893</v>
      </c>
      <c r="F1079" s="327" t="str">
        <f>"Declarable at "&amp;D1079*100&amp;"% - CAS No. "&amp;Table237[[#This Row],[CAS]]&amp;", "&amp;Table237[[#This Row],[Descriptions]]</f>
        <v>Declarable at 0.01% - CAS No. 27575-47-9, Mercury fluoride</v>
      </c>
    </row>
    <row r="1080" spans="1:6">
      <c r="A1080" s="327" t="s">
        <v>3145</v>
      </c>
      <c r="B1080" s="328" t="s">
        <v>4609</v>
      </c>
      <c r="C1080" s="328" t="s">
        <v>4486</v>
      </c>
      <c r="D1080" s="329">
        <v>1E-4</v>
      </c>
      <c r="E1080" s="327" t="s">
        <v>3893</v>
      </c>
      <c r="F1080" s="327" t="str">
        <f>"Declarable at "&amp;D1080*100&amp;"% - CAS No. "&amp;Table237[[#This Row],[CAS]]&amp;", "&amp;Table237[[#This Row],[Descriptions]]</f>
        <v>Declarable at 0.01% - CAS No. 7783-39-3, Mercury fluoride (HgF2)</v>
      </c>
    </row>
    <row r="1081" spans="1:6">
      <c r="A1081" s="327" t="s">
        <v>2924</v>
      </c>
      <c r="B1081" s="328" t="s">
        <v>4610</v>
      </c>
      <c r="C1081" s="328" t="s">
        <v>4486</v>
      </c>
      <c r="D1081" s="329">
        <v>1E-4</v>
      </c>
      <c r="E1081" s="327" t="s">
        <v>3893</v>
      </c>
      <c r="F1081" s="327" t="str">
        <f>"Declarable at "&amp;D1081*100&amp;"% - CAS No. "&amp;Table237[[#This Row],[CAS]]&amp;", "&amp;Table237[[#This Row],[Descriptions]]</f>
        <v>Declarable at 0.01% - CAS No. 63937-14-4, Mercury gluconate</v>
      </c>
    </row>
    <row r="1082" spans="1:6">
      <c r="A1082" s="327" t="s">
        <v>2061</v>
      </c>
      <c r="B1082" s="328" t="s">
        <v>4611</v>
      </c>
      <c r="C1082" s="328" t="s">
        <v>4486</v>
      </c>
      <c r="D1082" s="329">
        <v>1E-4</v>
      </c>
      <c r="E1082" s="327" t="s">
        <v>3893</v>
      </c>
      <c r="F1082" s="327" t="str">
        <f>"Declarable at "&amp;D1082*100&amp;"% - CAS No. "&amp;Table237[[#This Row],[CAS]]&amp;", "&amp;Table237[[#This Row],[Descriptions]]</f>
        <v>Declarable at 0.01% - CAS No. 12136-15-1, Mercury nitride</v>
      </c>
    </row>
    <row r="1083" spans="1:6">
      <c r="A1083" s="327" t="s">
        <v>2035</v>
      </c>
      <c r="B1083" s="328" t="s">
        <v>4612</v>
      </c>
      <c r="C1083" s="328" t="s">
        <v>4486</v>
      </c>
      <c r="D1083" s="329">
        <v>1E-4</v>
      </c>
      <c r="E1083" s="327" t="s">
        <v>3893</v>
      </c>
      <c r="F1083" s="327" t="str">
        <f>"Declarable at "&amp;D1083*100&amp;"% - CAS No. "&amp;Table237[[#This Row],[CAS]]&amp;", "&amp;Table237[[#This Row],[Descriptions]]</f>
        <v>Declarable at 0.01% - CAS No. 1191-80-6, Mercury oleate</v>
      </c>
    </row>
    <row r="1084" spans="1:6">
      <c r="A1084" s="327" t="s">
        <v>2871</v>
      </c>
      <c r="B1084" s="328" t="s">
        <v>4613</v>
      </c>
      <c r="C1084" s="328" t="s">
        <v>4486</v>
      </c>
      <c r="D1084" s="329">
        <v>1E-4</v>
      </c>
      <c r="E1084" s="327" t="s">
        <v>3893</v>
      </c>
      <c r="F1084" s="327" t="str">
        <f>"Declarable at "&amp;D1084*100&amp;"% - CAS No. "&amp;Table237[[#This Row],[CAS]]&amp;", "&amp;Table237[[#This Row],[Descriptions]]</f>
        <v>Declarable at 0.01% - CAS No. 5970-32-1, Mercury salicylate</v>
      </c>
    </row>
    <row r="1085" spans="1:6">
      <c r="A1085" s="327" t="s">
        <v>2397</v>
      </c>
      <c r="B1085" s="328" t="s">
        <v>4614</v>
      </c>
      <c r="C1085" s="328" t="s">
        <v>4486</v>
      </c>
      <c r="D1085" s="329">
        <v>1E-4</v>
      </c>
      <c r="E1085" s="327" t="s">
        <v>3893</v>
      </c>
      <c r="F1085" s="327" t="str">
        <f>"Declarable at "&amp;D1085*100&amp;"% - CAS No. "&amp;Table237[[#This Row],[CAS]]&amp;", "&amp;Table237[[#This Row],[Descriptions]]</f>
        <v>Declarable at 0.01% - CAS No. 20601-83-6, Mercury selenide (HgSe)</v>
      </c>
    </row>
    <row r="1086" spans="1:6">
      <c r="A1086" s="327" t="s">
        <v>2079</v>
      </c>
      <c r="B1086" s="328" t="s">
        <v>4615</v>
      </c>
      <c r="C1086" s="328" t="s">
        <v>4486</v>
      </c>
      <c r="D1086" s="329">
        <v>1E-4</v>
      </c>
      <c r="E1086" s="327" t="s">
        <v>3893</v>
      </c>
      <c r="F1086" s="327" t="str">
        <f>"Declarable at "&amp;D1086*100&amp;"% - CAS No. "&amp;Table237[[#This Row],[CAS]]&amp;", "&amp;Table237[[#This Row],[Descriptions]]</f>
        <v>Declarable at 0.01% - CAS No. 12344-40-0, Mercury silver iodide</v>
      </c>
    </row>
    <row r="1087" spans="1:6">
      <c r="A1087" s="327" t="s">
        <v>2845</v>
      </c>
      <c r="B1087" s="328" t="s">
        <v>4616</v>
      </c>
      <c r="C1087" s="328" t="s">
        <v>4486</v>
      </c>
      <c r="D1087" s="329">
        <v>1E-4</v>
      </c>
      <c r="E1087" s="327" t="s">
        <v>3893</v>
      </c>
      <c r="F1087" s="327" t="str">
        <f>"Declarable at "&amp;D1087*100&amp;"% - CAS No. "&amp;Table237[[#This Row],[CAS]]&amp;", "&amp;Table237[[#This Row],[Descriptions]]</f>
        <v>Declarable at 0.01% - CAS No. 589-65-1, Mercury succinate</v>
      </c>
    </row>
    <row r="1088" spans="1:6">
      <c r="A1088" s="327" t="s">
        <v>2187</v>
      </c>
      <c r="B1088" s="328" t="s">
        <v>4617</v>
      </c>
      <c r="C1088" s="328" t="s">
        <v>4486</v>
      </c>
      <c r="D1088" s="329">
        <v>1E-4</v>
      </c>
      <c r="E1088" s="327" t="s">
        <v>3893</v>
      </c>
      <c r="F1088" s="327" t="str">
        <f>"Declarable at "&amp;D1088*100&amp;"% - CAS No. "&amp;Table237[[#This Row],[CAS]]&amp;", "&amp;Table237[[#This Row],[Descriptions]]</f>
        <v>Declarable at 0.01% - CAS No. 1344-48-5, Mercury sulfide (HgS)</v>
      </c>
    </row>
    <row r="1089" spans="1:6">
      <c r="A1089" s="327" t="s">
        <v>2059</v>
      </c>
      <c r="B1089" s="328" t="s">
        <v>4618</v>
      </c>
      <c r="C1089" s="328" t="s">
        <v>4486</v>
      </c>
      <c r="D1089" s="329">
        <v>1E-4</v>
      </c>
      <c r="E1089" s="327" t="s">
        <v>3893</v>
      </c>
      <c r="F1089" s="327" t="str">
        <f>"Declarable at "&amp;D1089*100&amp;"% - CAS No. "&amp;Table237[[#This Row],[CAS]]&amp;", "&amp;Table237[[#This Row],[Descriptions]]</f>
        <v>Declarable at 0.01% - CAS No. 12068-90-5, Mercury telluride (HgTe)</v>
      </c>
    </row>
    <row r="1090" spans="1:6">
      <c r="A1090" s="327" t="s">
        <v>3349</v>
      </c>
      <c r="B1090" s="328" t="s">
        <v>4619</v>
      </c>
      <c r="C1090" s="328" t="s">
        <v>4486</v>
      </c>
      <c r="D1090" s="329">
        <v>1E-4</v>
      </c>
      <c r="E1090" s="327" t="s">
        <v>3893</v>
      </c>
      <c r="F1090" s="327" t="str">
        <f>"Declarable at "&amp;D1090*100&amp;"% - CAS No. "&amp;Table237[[#This Row],[CAS]]&amp;", "&amp;Table237[[#This Row],[Descriptions]]</f>
        <v>Declarable at 0.01% - CAS No. 94022-47-6, Mercury thallium dinitrate</v>
      </c>
    </row>
    <row r="1091" spans="1:6">
      <c r="A1091" s="327" t="s">
        <v>2195</v>
      </c>
      <c r="B1091" s="328" t="s">
        <v>4620</v>
      </c>
      <c r="C1091" s="328" t="s">
        <v>4486</v>
      </c>
      <c r="D1091" s="329">
        <v>1E-4</v>
      </c>
      <c r="E1091" s="327" t="s">
        <v>3893</v>
      </c>
      <c r="F1091" s="327" t="str">
        <f>"Declarable at "&amp;D1091*100&amp;"% - CAS No. "&amp;Table237[[#This Row],[CAS]]&amp;", "&amp;Table237[[#This Row],[Descriptions]]</f>
        <v>Declarable at 0.01% - CAS No. 13465-33-3, Mercury(1+) bromate</v>
      </c>
    </row>
    <row r="1092" spans="1:6">
      <c r="A1092" s="327" t="s">
        <v>3053</v>
      </c>
      <c r="B1092" s="328" t="s">
        <v>4621</v>
      </c>
      <c r="C1092" s="328" t="s">
        <v>4486</v>
      </c>
      <c r="D1092" s="329">
        <v>1E-4</v>
      </c>
      <c r="E1092" s="327" t="s">
        <v>3893</v>
      </c>
      <c r="F1092" s="327" t="str">
        <f>"Declarable at "&amp;D1092*100&amp;"% - CAS No. "&amp;Table237[[#This Row],[CAS]]&amp;", "&amp;Table237[[#This Row],[Descriptions]]</f>
        <v>Declarable at 0.01% - CAS No. 71720-55-3, Mercury(1+) ethyl sulphate</v>
      </c>
    </row>
    <row r="1093" spans="1:6">
      <c r="A1093" s="327" t="s">
        <v>2517</v>
      </c>
      <c r="B1093" s="328" t="s">
        <v>4622</v>
      </c>
      <c r="C1093" s="328" t="s">
        <v>4486</v>
      </c>
      <c r="D1093" s="329">
        <v>1E-4</v>
      </c>
      <c r="E1093" s="327" t="s">
        <v>3893</v>
      </c>
      <c r="F1093" s="327" t="str">
        <f>"Declarable at "&amp;D1093*100&amp;"% - CAS No. "&amp;Table237[[#This Row],[CAS]]&amp;", "&amp;Table237[[#This Row],[Descriptions]]</f>
        <v>Declarable at 0.01% - CAS No. 2923-15-1, Mercury(1+) trifluoroacetate</v>
      </c>
    </row>
    <row r="1094" spans="1:6">
      <c r="A1094" s="327" t="s">
        <v>2419</v>
      </c>
      <c r="B1094" s="328" t="s">
        <v>4623</v>
      </c>
      <c r="C1094" s="328" t="s">
        <v>4486</v>
      </c>
      <c r="D1094" s="329">
        <v>1E-4</v>
      </c>
      <c r="E1094" s="327" t="s">
        <v>3893</v>
      </c>
      <c r="F1094" s="327" t="str">
        <f>"Declarable at "&amp;D1094*100&amp;"% - CAS No. "&amp;Table237[[#This Row],[CAS]]&amp;", "&amp;Table237[[#This Row],[Descriptions]]</f>
        <v>Declarable at 0.01% - CAS No. 22450-90-4, Mercury(1+), amminephenyl-, acetate</v>
      </c>
    </row>
    <row r="1095" spans="1:6">
      <c r="A1095" s="327" t="s">
        <v>3131</v>
      </c>
      <c r="B1095" s="328" t="s">
        <v>4624</v>
      </c>
      <c r="C1095" s="328" t="s">
        <v>4486</v>
      </c>
      <c r="D1095" s="329">
        <v>1E-4</v>
      </c>
      <c r="E1095" s="327" t="s">
        <v>3893</v>
      </c>
      <c r="F1095" s="327" t="str">
        <f>"Declarable at "&amp;D1095*100&amp;"% - CAS No. "&amp;Table237[[#This Row],[CAS]]&amp;", "&amp;Table237[[#This Row],[Descriptions]]</f>
        <v>Declarable at 0.01% - CAS No. 7756-49-2, Mercury(2+) (9Z,12Z)-octadeca-9,12-dienoate</v>
      </c>
    </row>
    <row r="1096" spans="1:6">
      <c r="A1096" s="327" t="s">
        <v>2477</v>
      </c>
      <c r="B1096" s="328" t="s">
        <v>4625</v>
      </c>
      <c r="C1096" s="328" t="s">
        <v>4486</v>
      </c>
      <c r="D1096" s="329">
        <v>1E-4</v>
      </c>
      <c r="E1096" s="327" t="s">
        <v>3893</v>
      </c>
      <c r="F1096" s="327" t="str">
        <f>"Declarable at "&amp;D1096*100&amp;"% - CAS No. "&amp;Table237[[#This Row],[CAS]]&amp;", "&amp;Table237[[#This Row],[Descriptions]]</f>
        <v>Declarable at 0.01% - CAS No. 26719-07-3, Mercury(2+) chloroacetate</v>
      </c>
    </row>
    <row r="1097" spans="1:6">
      <c r="A1097" s="327" t="s">
        <v>2785</v>
      </c>
      <c r="B1097" s="328" t="s">
        <v>4626</v>
      </c>
      <c r="C1097" s="328" t="s">
        <v>4486</v>
      </c>
      <c r="D1097" s="329">
        <v>1E-4</v>
      </c>
      <c r="E1097" s="327" t="s">
        <v>3893</v>
      </c>
      <c r="F1097" s="327" t="str">
        <f>"Declarable at "&amp;D1097*100&amp;"% - CAS No. "&amp;Table237[[#This Row],[CAS]]&amp;", "&amp;Table237[[#This Row],[Descriptions]]</f>
        <v>Declarable at 0.01% - CAS No. 53010-52-9, Mercury(2+), bis(2,4,6-tri-2-pyridinyl-1,3,5-triazine-N1,N2,N6)-, (OC-6-1'2)-</v>
      </c>
    </row>
    <row r="1098" spans="1:6">
      <c r="A1098" s="327" t="s">
        <v>2594</v>
      </c>
      <c r="B1098" s="328" t="s">
        <v>4627</v>
      </c>
      <c r="C1098" s="328" t="s">
        <v>4486</v>
      </c>
      <c r="D1098" s="329">
        <v>1E-4</v>
      </c>
      <c r="E1098" s="327" t="s">
        <v>3893</v>
      </c>
      <c r="F1098" s="327" t="str">
        <f>"Declarable at "&amp;D1098*100&amp;"% - CAS No. "&amp;Table237[[#This Row],[CAS]]&amp;", "&amp;Table237[[#This Row],[Descriptions]]</f>
        <v>Declarable at 0.01% - CAS No. 3444-13-1, Mercury(II) oxalate</v>
      </c>
    </row>
    <row r="1099" spans="1:6">
      <c r="A1099" s="327" t="s">
        <v>3141</v>
      </c>
      <c r="B1099" s="328" t="s">
        <v>4628</v>
      </c>
      <c r="C1099" s="328" t="s">
        <v>4486</v>
      </c>
      <c r="D1099" s="329">
        <v>1E-4</v>
      </c>
      <c r="E1099" s="327" t="s">
        <v>3893</v>
      </c>
      <c r="F1099" s="327" t="str">
        <f>"Declarable at "&amp;D1099*100&amp;"% - CAS No. "&amp;Table237[[#This Row],[CAS]]&amp;", "&amp;Table237[[#This Row],[Descriptions]]</f>
        <v>Declarable at 0.01% - CAS No. 7783-33-7, Mercury(II) potassium iodide</v>
      </c>
    </row>
    <row r="1100" spans="1:6">
      <c r="A1100" s="327" t="s">
        <v>1961</v>
      </c>
      <c r="B1100" s="328" t="s">
        <v>4629</v>
      </c>
      <c r="C1100" s="328" t="s">
        <v>4486</v>
      </c>
      <c r="D1100" s="329">
        <v>1E-4</v>
      </c>
      <c r="E1100" s="327" t="s">
        <v>3893</v>
      </c>
      <c r="F1100" s="327" t="str">
        <f>"Declarable at "&amp;D1100*100&amp;"% - CAS No. "&amp;Table237[[#This Row],[CAS]]&amp;", "&amp;Table237[[#This Row],[Descriptions]]</f>
        <v>Declarable at 0.01% - CAS No. 103332-13-4, Mercury, (2-ethylhexanoato-O)(1-methoxycyclohexyl)-</v>
      </c>
    </row>
    <row r="1101" spans="1:6">
      <c r="A1101" s="327" t="s">
        <v>1962</v>
      </c>
      <c r="B1101" s="328" t="s">
        <v>4630</v>
      </c>
      <c r="C1101" s="328" t="s">
        <v>4486</v>
      </c>
      <c r="D1101" s="329">
        <v>1E-4</v>
      </c>
      <c r="E1101" s="327" t="s">
        <v>3893</v>
      </c>
      <c r="F1101" s="327" t="str">
        <f>"Declarable at "&amp;D1101*100&amp;"% - CAS No. "&amp;Table237[[#This Row],[CAS]]&amp;", "&amp;Table237[[#This Row],[Descriptions]]</f>
        <v xml:space="preserve">Declarable at 0.01% - CAS No. 103369-15-9, Mercury, (1-methoxycyclohexyl)(neodecanoato-O)- </v>
      </c>
    </row>
    <row r="1102" spans="1:6">
      <c r="A1102" s="327" t="s">
        <v>1964</v>
      </c>
      <c r="B1102" s="328" t="s">
        <v>4631</v>
      </c>
      <c r="C1102" s="328" t="s">
        <v>4486</v>
      </c>
      <c r="D1102" s="329">
        <v>1E-4</v>
      </c>
      <c r="E1102" s="327" t="s">
        <v>3893</v>
      </c>
      <c r="F1102" s="327" t="str">
        <f>"Declarable at "&amp;D1102*100&amp;"% - CAS No. "&amp;Table237[[#This Row],[CAS]]&amp;", "&amp;Table237[[#This Row],[Descriptions]]</f>
        <v>Declarable at 0.01% - CAS No. 104325-07-7, Mercury, (1-methoxyethyl)(9-octadecenoato-O)-,</v>
      </c>
    </row>
    <row r="1103" spans="1:6">
      <c r="A1103" s="327" t="s">
        <v>1965</v>
      </c>
      <c r="B1103" s="328" t="s">
        <v>4632</v>
      </c>
      <c r="C1103" s="328" t="s">
        <v>4486</v>
      </c>
      <c r="D1103" s="329">
        <v>1E-4</v>
      </c>
      <c r="E1103" s="327" t="s">
        <v>3893</v>
      </c>
      <c r="F1103" s="327" t="str">
        <f>"Declarable at "&amp;D1103*100&amp;"% - CAS No. "&amp;Table237[[#This Row],[CAS]]&amp;", "&amp;Table237[[#This Row],[Descriptions]]</f>
        <v>Declarable at 0.01% - CAS No. 104325-08-8, Mercury, (1-methoxycyclohexyl)(9-octadecenoato-O)-,</v>
      </c>
    </row>
    <row r="1104" spans="1:6">
      <c r="A1104" s="327" t="s">
        <v>1966</v>
      </c>
      <c r="B1104" s="328" t="s">
        <v>4633</v>
      </c>
      <c r="C1104" s="328" t="s">
        <v>4486</v>
      </c>
      <c r="D1104" s="329">
        <v>1E-4</v>
      </c>
      <c r="E1104" s="327" t="s">
        <v>3893</v>
      </c>
      <c r="F1104" s="327" t="str">
        <f>"Declarable at "&amp;D1104*100&amp;"% - CAS No. "&amp;Table237[[#This Row],[CAS]]&amp;", "&amp;Table237[[#This Row],[Descriptions]]</f>
        <v>Declarable at 0.01% - CAS No. 104335-53-7, Mercury, (1-methoxyethyl)(neodecanoato-O)-</v>
      </c>
    </row>
    <row r="1105" spans="1:6">
      <c r="A1105" s="327" t="s">
        <v>1967</v>
      </c>
      <c r="B1105" s="328" t="s">
        <v>4634</v>
      </c>
      <c r="C1105" s="328" t="s">
        <v>4486</v>
      </c>
      <c r="D1105" s="329">
        <v>1E-4</v>
      </c>
      <c r="E1105" s="327" t="s">
        <v>3893</v>
      </c>
      <c r="F1105" s="327" t="str">
        <f>"Declarable at "&amp;D1105*100&amp;"% - CAS No. "&amp;Table237[[#This Row],[CAS]]&amp;", "&amp;Table237[[#This Row],[Descriptions]]</f>
        <v xml:space="preserve">Declarable at 0.01% - CAS No. 104339-46-0, Mercury, (2-ethylhexanoato-O)(1-methoxyethyl)  </v>
      </c>
    </row>
    <row r="1106" spans="1:6" ht="28.5">
      <c r="A1106" s="327" t="s">
        <v>2115</v>
      </c>
      <c r="B1106" s="328" t="s">
        <v>4635</v>
      </c>
      <c r="C1106" s="328" t="s">
        <v>4486</v>
      </c>
      <c r="D1106" s="329">
        <v>1E-4</v>
      </c>
      <c r="E1106" s="327" t="s">
        <v>3893</v>
      </c>
      <c r="F1106" s="327" t="str">
        <f>"Declarable at "&amp;D1106*100&amp;"% - CAS No. "&amp;Table237[[#This Row],[CAS]]&amp;", "&amp;Table237[[#This Row],[Descriptions]]</f>
        <v>Declarable at 0.01% - CAS No. 129-16-8, Mercury, (2',7'-dibromo-3',6'-dihydroxy-3-oxospiro[isobenzofuran-1(3H),9'-[9H]xanthen ]-4'-yl)hydroxy-, disodium salt</v>
      </c>
    </row>
    <row r="1107" spans="1:6">
      <c r="A1107" s="327" t="s">
        <v>2142</v>
      </c>
      <c r="B1107" s="328" t="s">
        <v>4636</v>
      </c>
      <c r="C1107" s="328" t="s">
        <v>4486</v>
      </c>
      <c r="D1107" s="329">
        <v>1E-4</v>
      </c>
      <c r="E1107" s="327" t="s">
        <v>3893</v>
      </c>
      <c r="F1107" s="327" t="str">
        <f>"Declarable at "&amp;D1107*100&amp;"% - CAS No. "&amp;Table237[[#This Row],[CAS]]&amp;", "&amp;Table237[[#This Row],[Descriptions]]</f>
        <v>Declarable at 0.01% - CAS No. 13302-00-6, Mercury, (2-ethylhexanoato-O)phenyl-</v>
      </c>
    </row>
    <row r="1108" spans="1:6">
      <c r="A1108" s="327" t="s">
        <v>1971</v>
      </c>
      <c r="B1108" s="328" t="s">
        <v>4637</v>
      </c>
      <c r="C1108" s="328" t="s">
        <v>4486</v>
      </c>
      <c r="D1108" s="329">
        <v>1E-4</v>
      </c>
      <c r="E1108" s="327" t="s">
        <v>3893</v>
      </c>
      <c r="F1108" s="327" t="str">
        <f>"Declarable at "&amp;D1108*100&amp;"% - CAS No. "&amp;Table237[[#This Row],[CAS]]&amp;", "&amp;Table237[[#This Row],[Descriptions]]</f>
        <v>Declarable at 0.01% - CAS No. 104-60-9, Mercury, (9-octadecenoato-O)phenyl-, (Z)-</v>
      </c>
    </row>
    <row r="1109" spans="1:6">
      <c r="A1109" s="327" t="s">
        <v>2917</v>
      </c>
      <c r="B1109" s="328" t="s">
        <v>4638</v>
      </c>
      <c r="C1109" s="328" t="s">
        <v>4486</v>
      </c>
      <c r="D1109" s="329">
        <v>1E-4</v>
      </c>
      <c r="E1109" s="327" t="s">
        <v>3893</v>
      </c>
      <c r="F1109" s="327" t="str">
        <f>"Declarable at "&amp;D1109*100&amp;"% - CAS No. "&amp;Table237[[#This Row],[CAS]]&amp;", "&amp;Table237[[#This Row],[Descriptions]]</f>
        <v>Declarable at 0.01% - CAS No. 63468-53-1, Mercury, (acetato-O)(2-hydroxy-5-nitrophenyl)-</v>
      </c>
    </row>
    <row r="1110" spans="1:6">
      <c r="A1110" s="327" t="s">
        <v>2910</v>
      </c>
      <c r="B1110" s="328" t="s">
        <v>4639</v>
      </c>
      <c r="C1110" s="328" t="s">
        <v>4486</v>
      </c>
      <c r="D1110" s="329">
        <v>1E-4</v>
      </c>
      <c r="E1110" s="327" t="s">
        <v>3893</v>
      </c>
      <c r="F1110" s="327" t="str">
        <f>"Declarable at "&amp;D1110*100&amp;"% - CAS No. "&amp;Table237[[#This Row],[CAS]]&amp;", "&amp;Table237[[#This Row],[Descriptions]]</f>
        <v>Declarable at 0.01% - CAS No. 6283-24-5, Mercury, (acetato-O)(4-aminophenyl)-</v>
      </c>
    </row>
    <row r="1111" spans="1:6">
      <c r="A1111" s="327" t="s">
        <v>2866</v>
      </c>
      <c r="B1111" s="328" t="s">
        <v>4640</v>
      </c>
      <c r="C1111" s="328" t="s">
        <v>4486</v>
      </c>
      <c r="D1111" s="329">
        <v>1E-4</v>
      </c>
      <c r="E1111" s="327" t="s">
        <v>3893</v>
      </c>
      <c r="F1111" s="327" t="str">
        <f>"Declarable at "&amp;D1111*100&amp;"% - CAS No. "&amp;Table237[[#This Row],[CAS]]&amp;", "&amp;Table237[[#This Row],[Descriptions]]</f>
        <v>Declarable at 0.01% - CAS No. 5954-14-3, Mercury, (acetato-O)[3-(chloromethoxy)propyl-C,O]-</v>
      </c>
    </row>
    <row r="1112" spans="1:6">
      <c r="A1112" s="327" t="s">
        <v>2377</v>
      </c>
      <c r="B1112" s="328" t="s">
        <v>4641</v>
      </c>
      <c r="C1112" s="328" t="s">
        <v>4486</v>
      </c>
      <c r="D1112" s="329">
        <v>1E-4</v>
      </c>
      <c r="E1112" s="327" t="s">
        <v>3893</v>
      </c>
      <c r="F1112" s="327" t="str">
        <f>"Declarable at "&amp;D1112*100&amp;"% - CAS No. "&amp;Table237[[#This Row],[CAS]]&amp;", "&amp;Table237[[#This Row],[Descriptions]]</f>
        <v>Declarable at 0.01% - CAS No. 19447-62-2, Mercury, (acetato-O)[4-[[4-(dimethylamino)phenyl]azo]phenyl]-</v>
      </c>
    </row>
    <row r="1113" spans="1:6">
      <c r="A1113" s="327" t="s">
        <v>2979</v>
      </c>
      <c r="B1113" s="328" t="s">
        <v>4642</v>
      </c>
      <c r="C1113" s="328" t="s">
        <v>4486</v>
      </c>
      <c r="D1113" s="329">
        <v>1E-4</v>
      </c>
      <c r="E1113" s="327" t="s">
        <v>3893</v>
      </c>
      <c r="F1113" s="327" t="str">
        <f>"Declarable at "&amp;D1113*100&amp;"% - CAS No. "&amp;Table237[[#This Row],[CAS]]&amp;", "&amp;Table237[[#This Row],[Descriptions]]</f>
        <v>Declarable at 0.01% - CAS No. 68201-97-8, Mercury, (acetato-O)diamminephenyl-, (T-4)-</v>
      </c>
    </row>
    <row r="1114" spans="1:6">
      <c r="A1114" s="327" t="s">
        <v>2473</v>
      </c>
      <c r="B1114" s="328" t="s">
        <v>4643</v>
      </c>
      <c r="C1114" s="328" t="s">
        <v>4486</v>
      </c>
      <c r="D1114" s="329">
        <v>1E-4</v>
      </c>
      <c r="E1114" s="327" t="s">
        <v>3893</v>
      </c>
      <c r="F1114" s="327" t="str">
        <f>"Declarable at "&amp;D1114*100&amp;"% - CAS No. "&amp;Table237[[#This Row],[CAS]]&amp;", "&amp;Table237[[#This Row],[Descriptions]]</f>
        <v>Declarable at 0.01% - CAS No. 26545-49-3, Mercury, (neodecanoato-O)phenyl-</v>
      </c>
    </row>
    <row r="1115" spans="1:6">
      <c r="A1115" s="327" t="s">
        <v>2447</v>
      </c>
      <c r="B1115" s="328" t="s">
        <v>4644</v>
      </c>
      <c r="C1115" s="328" t="s">
        <v>4486</v>
      </c>
      <c r="D1115" s="329">
        <v>1E-4</v>
      </c>
      <c r="E1115" s="327" t="s">
        <v>3893</v>
      </c>
      <c r="F1115" s="327" t="str">
        <f>"Declarable at "&amp;D1115*100&amp;"% - CAS No. "&amp;Table237[[#This Row],[CAS]]&amp;", "&amp;Table237[[#This Row],[Descriptions]]</f>
        <v>Declarable at 0.01% - CAS No. 24806-32-4, Mercury, [.mu.-[dodecylbutanedioato(2-)-O:O']]diphenyldi-</v>
      </c>
    </row>
    <row r="1116" spans="1:6">
      <c r="A1116" s="327" t="s">
        <v>2583</v>
      </c>
      <c r="B1116" s="328" t="s">
        <v>4645</v>
      </c>
      <c r="C1116" s="328" t="s">
        <v>4486</v>
      </c>
      <c r="D1116" s="329">
        <v>1E-4</v>
      </c>
      <c r="E1116" s="327" t="s">
        <v>3893</v>
      </c>
      <c r="F1116" s="327" t="str">
        <f>"Declarable at "&amp;D1116*100&amp;"% - CAS No. "&amp;Table237[[#This Row],[CAS]]&amp;", "&amp;Table237[[#This Row],[Descriptions]]</f>
        <v>Declarable at 0.01% - CAS No. 33770-60-4, Mercury, [2,5-dichloro-3,6-dihydroxy-2,5-cyclohexadiene-1,4-dionato(2-)-O1,O6]-</v>
      </c>
    </row>
    <row r="1117" spans="1:6">
      <c r="A1117" s="327" t="s">
        <v>2797</v>
      </c>
      <c r="B1117" s="328" t="s">
        <v>4646</v>
      </c>
      <c r="C1117" s="328" t="s">
        <v>4486</v>
      </c>
      <c r="D1117" s="329">
        <v>1E-4</v>
      </c>
      <c r="E1117" s="327" t="s">
        <v>3893</v>
      </c>
      <c r="F1117" s="327" t="str">
        <f>"Declarable at "&amp;D1117*100&amp;"% - CAS No. "&amp;Table237[[#This Row],[CAS]]&amp;", "&amp;Table237[[#This Row],[Descriptions]]</f>
        <v>Declarable at 0.01% - CAS No. 537-64-4, Mercury, bis(4-methylphenyl)-</v>
      </c>
    </row>
    <row r="1118" spans="1:6">
      <c r="A1118" s="327" t="s">
        <v>2919</v>
      </c>
      <c r="B1118" s="328" t="s">
        <v>4647</v>
      </c>
      <c r="C1118" s="328" t="s">
        <v>4486</v>
      </c>
      <c r="D1118" s="329">
        <v>1E-4</v>
      </c>
      <c r="E1118" s="327" t="s">
        <v>3893</v>
      </c>
      <c r="F1118" s="327" t="str">
        <f>"Declarable at "&amp;D1118*100&amp;"% - CAS No. "&amp;Table237[[#This Row],[CAS]]&amp;", "&amp;Table237[[#This Row],[Descriptions]]</f>
        <v>Declarable at 0.01% - CAS No. 63549-47-3, Mercury, bis(acetato-O)(benzenamine)-</v>
      </c>
    </row>
    <row r="1119" spans="1:6">
      <c r="A1119" s="327" t="s">
        <v>2262</v>
      </c>
      <c r="B1119" s="328" t="s">
        <v>4648</v>
      </c>
      <c r="C1119" s="328" t="s">
        <v>4486</v>
      </c>
      <c r="D1119" s="329">
        <v>1E-4</v>
      </c>
      <c r="E1119" s="327" t="s">
        <v>3893</v>
      </c>
      <c r="F1119" s="327" t="str">
        <f>"Declarable at "&amp;D1119*100&amp;"% - CAS No. "&amp;Table237[[#This Row],[CAS]]&amp;", "&amp;Table237[[#This Row],[Descriptions]]</f>
        <v>Declarable at 0.01% - CAS No. 14783-59-6, Mercury, bis(phenyldiazenecarbothioic acid 2-phenylhydrazidato-N2,S)-, (T-4)-</v>
      </c>
    </row>
    <row r="1120" spans="1:6">
      <c r="A1120" s="327" t="s">
        <v>2445</v>
      </c>
      <c r="B1120" s="328" t="s">
        <v>4649</v>
      </c>
      <c r="C1120" s="328" t="s">
        <v>4486</v>
      </c>
      <c r="D1120" s="329">
        <v>1E-4</v>
      </c>
      <c r="E1120" s="327" t="s">
        <v>3893</v>
      </c>
      <c r="F1120" s="327" t="str">
        <f>"Declarable at "&amp;D1120*100&amp;"% - CAS No. "&amp;Table237[[#This Row],[CAS]]&amp;", "&amp;Table237[[#This Row],[Descriptions]]</f>
        <v>Declarable at 0.01% - CAS No. 24579-90-6, Mercury, chloro(2-hydroxy-5-nitrophenyl)-</v>
      </c>
    </row>
    <row r="1121" spans="1:6">
      <c r="A1121" s="327" t="s">
        <v>2901</v>
      </c>
      <c r="B1121" s="328" t="s">
        <v>4650</v>
      </c>
      <c r="C1121" s="328" t="s">
        <v>4486</v>
      </c>
      <c r="D1121" s="329">
        <v>1E-4</v>
      </c>
      <c r="E1121" s="327" t="s">
        <v>3893</v>
      </c>
      <c r="F1121" s="327" t="str">
        <f>"Declarable at "&amp;D1121*100&amp;"% - CAS No. "&amp;Table237[[#This Row],[CAS]]&amp;", "&amp;Table237[[#This Row],[Descriptions]]</f>
        <v>Declarable at 0.01% - CAS No. 623-07-4, Mercury, chloro(4-hydroxyphenyl)-</v>
      </c>
    </row>
    <row r="1122" spans="1:6">
      <c r="A1122" s="327" t="s">
        <v>2799</v>
      </c>
      <c r="B1122" s="328" t="s">
        <v>4651</v>
      </c>
      <c r="C1122" s="328" t="s">
        <v>4486</v>
      </c>
      <c r="D1122" s="329">
        <v>1E-4</v>
      </c>
      <c r="E1122" s="327" t="s">
        <v>3893</v>
      </c>
      <c r="F1122" s="327" t="str">
        <f>"Declarable at "&amp;D1122*100&amp;"% - CAS No. "&amp;Table237[[#This Row],[CAS]]&amp;", "&amp;Table237[[#This Row],[Descriptions]]</f>
        <v>Declarable at 0.01% - CAS No. 539-43-5, Mercury, chloro(4-methylphenyl)-</v>
      </c>
    </row>
    <row r="1123" spans="1:6">
      <c r="A1123" s="327" t="s">
        <v>2349</v>
      </c>
      <c r="B1123" s="328" t="s">
        <v>4652</v>
      </c>
      <c r="C1123" s="328" t="s">
        <v>4486</v>
      </c>
      <c r="D1123" s="329">
        <v>1E-4</v>
      </c>
      <c r="E1123" s="327" t="s">
        <v>3893</v>
      </c>
      <c r="F1123" s="327" t="str">
        <f>"Declarable at "&amp;D1123*100&amp;"% - CAS No. "&amp;Table237[[#This Row],[CAS]]&amp;", "&amp;Table237[[#This Row],[Descriptions]]</f>
        <v>Declarable at 0.01% - CAS No. 1785-43-9, Mercury, chloro(ethanethiolato)-</v>
      </c>
    </row>
    <row r="1124" spans="1:6">
      <c r="A1124" s="327" t="s">
        <v>3300</v>
      </c>
      <c r="B1124" s="328" t="s">
        <v>4653</v>
      </c>
      <c r="C1124" s="328" t="s">
        <v>4486</v>
      </c>
      <c r="D1124" s="329">
        <v>1E-4</v>
      </c>
      <c r="E1124" s="327" t="s">
        <v>3893</v>
      </c>
      <c r="F1124" s="327" t="str">
        <f>"Declarable at "&amp;D1124*100&amp;"% - CAS No. "&amp;Table237[[#This Row],[CAS]]&amp;", "&amp;Table237[[#This Row],[Descriptions]]</f>
        <v>Declarable at 0.01% - CAS No. 90584-88-6, Mercury, chloro[2-(2-cyclohexen-1-yl)-3-benzofuranyl]-</v>
      </c>
    </row>
    <row r="1125" spans="1:6">
      <c r="A1125" s="327" t="s">
        <v>2304</v>
      </c>
      <c r="B1125" s="328" t="s">
        <v>4654</v>
      </c>
      <c r="C1125" s="328" t="s">
        <v>4486</v>
      </c>
      <c r="D1125" s="329">
        <v>1E-4</v>
      </c>
      <c r="E1125" s="327" t="s">
        <v>3893</v>
      </c>
      <c r="F1125" s="327" t="str">
        <f>"Declarable at "&amp;D1125*100&amp;"% - CAS No. "&amp;Table237[[#This Row],[CAS]]&amp;", "&amp;Table237[[#This Row],[Descriptions]]</f>
        <v>Declarable at 0.01% - CAS No. 15785-93-0, Mercury, chloro[p-(2,4-dinitroanilino)phenyl]-</v>
      </c>
    </row>
    <row r="1126" spans="1:6">
      <c r="A1126" s="327" t="s">
        <v>2053</v>
      </c>
      <c r="B1126" s="328" t="s">
        <v>4655</v>
      </c>
      <c r="C1126" s="328" t="s">
        <v>4486</v>
      </c>
      <c r="D1126" s="329">
        <v>1E-4</v>
      </c>
      <c r="E1126" s="327" t="s">
        <v>3893</v>
      </c>
      <c r="F1126" s="327" t="str">
        <f>"Declarable at "&amp;D1126*100&amp;"% - CAS No. "&amp;Table237[[#This Row],[CAS]]&amp;", "&amp;Table237[[#This Row],[Descriptions]]</f>
        <v>Declarable at 0.01% - CAS No. 12055-37-7, Mercury, compound with sodium (2:1)</v>
      </c>
    </row>
    <row r="1127" spans="1:6">
      <c r="A1127" s="327" t="s">
        <v>2828</v>
      </c>
      <c r="B1127" s="328" t="s">
        <v>4656</v>
      </c>
      <c r="C1127" s="328" t="s">
        <v>4486</v>
      </c>
      <c r="D1127" s="329">
        <v>1E-4</v>
      </c>
      <c r="E1127" s="327" t="s">
        <v>3893</v>
      </c>
      <c r="F1127" s="327" t="str">
        <f>"Declarable at "&amp;D1127*100&amp;"% - CAS No. "&amp;Table237[[#This Row],[CAS]]&amp;", "&amp;Table237[[#This Row],[Descriptions]]</f>
        <v>Declarable at 0.01% - CAS No. 57363-77-6, Mercury, compound with sodium (4:1)</v>
      </c>
    </row>
    <row r="1128" spans="1:6">
      <c r="A1128" s="327" t="s">
        <v>1996</v>
      </c>
      <c r="B1128" s="328" t="s">
        <v>4657</v>
      </c>
      <c r="C1128" s="328" t="s">
        <v>4486</v>
      </c>
      <c r="D1128" s="329">
        <v>1E-4</v>
      </c>
      <c r="E1128" s="327" t="s">
        <v>3893</v>
      </c>
      <c r="F1128" s="327" t="str">
        <f>"Declarable at "&amp;D1128*100&amp;"% - CAS No. "&amp;Table237[[#This Row],[CAS]]&amp;", "&amp;Table237[[#This Row],[Descriptions]]</f>
        <v>Declarable at 0.01% - CAS No. 11083-41-3, Mercury, compound with titanium (1:3)</v>
      </c>
    </row>
    <row r="1129" spans="1:6">
      <c r="A1129" s="327" t="s">
        <v>2912</v>
      </c>
      <c r="B1129" s="328" t="s">
        <v>4658</v>
      </c>
      <c r="C1129" s="328" t="s">
        <v>4486</v>
      </c>
      <c r="D1129" s="329">
        <v>1E-4</v>
      </c>
      <c r="E1129" s="327" t="s">
        <v>3893</v>
      </c>
      <c r="F1129" s="327" t="str">
        <f>"Declarable at "&amp;D1129*100&amp;"% - CAS No. "&amp;Table237[[#This Row],[CAS]]&amp;", "&amp;Table237[[#This Row],[Descriptions]]</f>
        <v>Declarable at 0.01% - CAS No. 629-35-6, Mercury, dibutyl-</v>
      </c>
    </row>
    <row r="1130" spans="1:6">
      <c r="A1130" s="327" t="s">
        <v>2239</v>
      </c>
      <c r="B1130" s="328" t="s">
        <v>4659</v>
      </c>
      <c r="C1130" s="328" t="s">
        <v>4486</v>
      </c>
      <c r="D1130" s="329">
        <v>1E-4</v>
      </c>
      <c r="E1130" s="327" t="s">
        <v>3893</v>
      </c>
      <c r="F1130" s="327" t="str">
        <f>"Declarable at "&amp;D1130*100&amp;"% - CAS No. "&amp;Table237[[#This Row],[CAS]]&amp;", "&amp;Table237[[#This Row],[Descriptions]]</f>
        <v>Declarable at 0.01% - CAS No. 141-51-5, Mercury, iodo(iodomethyl)-</v>
      </c>
    </row>
    <row r="1131" spans="1:6">
      <c r="A1131" s="327" t="s">
        <v>3241</v>
      </c>
      <c r="B1131" s="328" t="s">
        <v>4660</v>
      </c>
      <c r="C1131" s="328" t="s">
        <v>4486</v>
      </c>
      <c r="D1131" s="329">
        <v>1E-4</v>
      </c>
      <c r="E1131" s="327" t="s">
        <v>3893</v>
      </c>
      <c r="F1131" s="327" t="str">
        <f>"Declarable at "&amp;D1131*100&amp;"% - CAS No. "&amp;Table237[[#This Row],[CAS]]&amp;", "&amp;Table237[[#This Row],[Descriptions]]</f>
        <v>Declarable at 0.01% - CAS No. 86-85-1, Mercury, methyl(8-quinolinolato-N1,O8)-</v>
      </c>
    </row>
    <row r="1132" spans="1:6">
      <c r="A1132" s="327" t="s">
        <v>2819</v>
      </c>
      <c r="B1132" s="328" t="s">
        <v>4661</v>
      </c>
      <c r="C1132" s="328" t="s">
        <v>4486</v>
      </c>
      <c r="D1132" s="329">
        <v>1E-4</v>
      </c>
      <c r="E1132" s="327" t="s">
        <v>3893</v>
      </c>
      <c r="F1132" s="327" t="str">
        <f>"Declarable at "&amp;D1132*100&amp;"% - CAS No. "&amp;Table237[[#This Row],[CAS]]&amp;", "&amp;Table237[[#This Row],[Descriptions]]</f>
        <v>Declarable at 0.01% - CAS No. 56724-82-4, Mercury, phenyl(phenyldiazenecarbothioic acid 2-phenylhydrazidato)-</v>
      </c>
    </row>
    <row r="1133" spans="1:6">
      <c r="A1133" s="327" t="s">
        <v>1960</v>
      </c>
      <c r="B1133" s="328" t="s">
        <v>4662</v>
      </c>
      <c r="C1133" s="328" t="s">
        <v>4486</v>
      </c>
      <c r="D1133" s="329">
        <v>1E-4</v>
      </c>
      <c r="E1133" s="327" t="s">
        <v>3893</v>
      </c>
      <c r="F1133" s="327" t="str">
        <f>"Declarable at "&amp;D1133*100&amp;"% - CAS No. "&amp;Table237[[#This Row],[CAS]]&amp;", "&amp;Table237[[#This Row],[Descriptions]]</f>
        <v>Declarable at 0.01% - CAS No. 103-27-5, Mercury, phenyl(propanoato-O)-</v>
      </c>
    </row>
    <row r="1134" spans="1:6">
      <c r="A1134" s="327" t="s">
        <v>2569</v>
      </c>
      <c r="B1134" s="328" t="s">
        <v>4663</v>
      </c>
      <c r="C1134" s="328" t="s">
        <v>4486</v>
      </c>
      <c r="D1134" s="329">
        <v>1E-4</v>
      </c>
      <c r="E1134" s="327" t="s">
        <v>3893</v>
      </c>
      <c r="F1134" s="327" t="str">
        <f>"Declarable at "&amp;D1134*100&amp;"% - CAS No. "&amp;Table237[[#This Row],[CAS]]&amp;", "&amp;Table237[[#This Row],[Descriptions]]</f>
        <v>Declarable at 0.01% - CAS No. 3294-57-3, Mercury, phenyl(trichloromethyl)-</v>
      </c>
    </row>
    <row r="1135" spans="1:6">
      <c r="A1135" s="327" t="s">
        <v>2017</v>
      </c>
      <c r="B1135" s="328" t="s">
        <v>4664</v>
      </c>
      <c r="C1135" s="328" t="s">
        <v>4486</v>
      </c>
      <c r="D1135" s="329">
        <v>1E-4</v>
      </c>
      <c r="E1135" s="327" t="s">
        <v>3893</v>
      </c>
      <c r="F1135" s="327" t="str">
        <f>"Declarable at "&amp;D1135*100&amp;"% - CAS No. "&amp;Table237[[#This Row],[CAS]]&amp;", "&amp;Table237[[#This Row],[Descriptions]]</f>
        <v>Declarable at 0.01% - CAS No. 115-09-3, Mercurymethylchloride</v>
      </c>
    </row>
    <row r="1136" spans="1:6">
      <c r="A1136" s="327" t="s">
        <v>2749</v>
      </c>
      <c r="B1136" s="328" t="s">
        <v>4665</v>
      </c>
      <c r="C1136" s="328" t="s">
        <v>4486</v>
      </c>
      <c r="D1136" s="329">
        <v>1E-4</v>
      </c>
      <c r="E1136" s="327" t="s">
        <v>3893</v>
      </c>
      <c r="F1136" s="327" t="str">
        <f>"Declarable at "&amp;D1136*100&amp;"% - CAS No. "&amp;Table237[[#This Row],[CAS]]&amp;", "&amp;Table237[[#This Row],[Descriptions]]</f>
        <v>Declarable at 0.01% - CAS No. 492-18-2, Mersalyl</v>
      </c>
    </row>
    <row r="1137" spans="1:6">
      <c r="A1137" s="327" t="s">
        <v>2748</v>
      </c>
      <c r="B1137" s="328" t="s">
        <v>4666</v>
      </c>
      <c r="C1137" s="328" t="s">
        <v>4486</v>
      </c>
      <c r="D1137" s="329">
        <v>1E-4</v>
      </c>
      <c r="E1137" s="327" t="s">
        <v>3893</v>
      </c>
      <c r="F1137" s="327" t="str">
        <f>"Declarable at "&amp;D1137*100&amp;"% - CAS No. "&amp;Table237[[#This Row],[CAS]]&amp;", "&amp;Table237[[#This Row],[Descriptions]]</f>
        <v>Declarable at 0.01% - CAS No. 486-67-9, Mersalyl acid</v>
      </c>
    </row>
    <row r="1138" spans="1:6">
      <c r="A1138" s="327" t="s">
        <v>2278</v>
      </c>
      <c r="B1138" s="328" t="s">
        <v>4667</v>
      </c>
      <c r="C1138" s="328" t="s">
        <v>4486</v>
      </c>
      <c r="D1138" s="329">
        <v>1E-4</v>
      </c>
      <c r="E1138" s="327" t="s">
        <v>3893</v>
      </c>
      <c r="F1138" s="327" t="str">
        <f>"Declarable at "&amp;D1138*100&amp;"% - CAS No. "&amp;Table237[[#This Row],[CAS]]&amp;", "&amp;Table237[[#This Row],[Descriptions]]</f>
        <v>Declarable at 0.01% - CAS No. 151-38-2, Methoxyethylmercuric acetate</v>
      </c>
    </row>
    <row r="1139" spans="1:6">
      <c r="A1139" s="327" t="s">
        <v>2755</v>
      </c>
      <c r="B1139" s="328" t="s">
        <v>4668</v>
      </c>
      <c r="C1139" s="328" t="s">
        <v>4486</v>
      </c>
      <c r="D1139" s="329">
        <v>1E-4</v>
      </c>
      <c r="E1139" s="327" t="s">
        <v>3893</v>
      </c>
      <c r="F1139" s="327" t="str">
        <f>"Declarable at "&amp;D1139*100&amp;"% - CAS No. "&amp;Table237[[#This Row],[CAS]]&amp;", "&amp;Table237[[#This Row],[Descriptions]]</f>
        <v>Declarable at 0.01% - CAS No. 502-39-6, Methyl mercury dicyandiamide</v>
      </c>
    </row>
    <row r="1140" spans="1:6">
      <c r="A1140" s="327" t="s">
        <v>2846</v>
      </c>
      <c r="B1140" s="328" t="s">
        <v>4669</v>
      </c>
      <c r="C1140" s="328" t="s">
        <v>4486</v>
      </c>
      <c r="D1140" s="329">
        <v>1E-4</v>
      </c>
      <c r="E1140" s="327" t="s">
        <v>3893</v>
      </c>
      <c r="F1140" s="327" t="str">
        <f>"Declarable at "&amp;D1140*100&amp;"% - CAS No. "&amp;Table237[[#This Row],[CAS]]&amp;", "&amp;Table237[[#This Row],[Descriptions]]</f>
        <v>Declarable at 0.01% - CAS No. 5902-76-1, Methyl(pentachlorophenolato)mercury</v>
      </c>
    </row>
    <row r="1141" spans="1:6">
      <c r="A1141" s="327" t="s">
        <v>2428</v>
      </c>
      <c r="B1141" s="328" t="s">
        <v>4670</v>
      </c>
      <c r="C1141" s="328" t="s">
        <v>4486</v>
      </c>
      <c r="D1141" s="329">
        <v>1E-4</v>
      </c>
      <c r="E1141" s="327" t="s">
        <v>3893</v>
      </c>
      <c r="F1141" s="327" t="str">
        <f>"Declarable at "&amp;D1141*100&amp;"% - CAS No. "&amp;Table237[[#This Row],[CAS]]&amp;", "&amp;Table237[[#This Row],[Descriptions]]</f>
        <v>Declarable at 0.01% - CAS No. 22967-92-6, Methylmercury</v>
      </c>
    </row>
    <row r="1142" spans="1:6">
      <c r="A1142" s="327" t="s">
        <v>2630</v>
      </c>
      <c r="B1142" s="328" t="s">
        <v>4671</v>
      </c>
      <c r="C1142" s="328" t="s">
        <v>4486</v>
      </c>
      <c r="D1142" s="329">
        <v>1E-4</v>
      </c>
      <c r="E1142" s="327" t="s">
        <v>3893</v>
      </c>
      <c r="F1142" s="327" t="str">
        <f>"Declarable at "&amp;D1142*100&amp;"% - CAS No. "&amp;Table237[[#This Row],[CAS]]&amp;", "&amp;Table237[[#This Row],[Descriptions]]</f>
        <v>Declarable at 0.01% - CAS No. 3626-13-9, Methylmercury benzoate</v>
      </c>
    </row>
    <row r="1143" spans="1:6">
      <c r="A1143" s="327" t="s">
        <v>2032</v>
      </c>
      <c r="B1143" s="328" t="s">
        <v>4672</v>
      </c>
      <c r="C1143" s="328" t="s">
        <v>4486</v>
      </c>
      <c r="D1143" s="329">
        <v>1E-4</v>
      </c>
      <c r="E1143" s="327" t="s">
        <v>3893</v>
      </c>
      <c r="F1143" s="327" t="str">
        <f>"Declarable at "&amp;D1143*100&amp;"% - CAS No. "&amp;Table237[[#This Row],[CAS]]&amp;", "&amp;Table237[[#This Row],[Descriptions]]</f>
        <v>Declarable at 0.01% - CAS No. 1184-57-2, Methylmercury hydroxide</v>
      </c>
    </row>
    <row r="1144" spans="1:6">
      <c r="A1144" s="327" t="s">
        <v>2773</v>
      </c>
      <c r="B1144" s="328" t="s">
        <v>4673</v>
      </c>
      <c r="C1144" s="328" t="s">
        <v>4486</v>
      </c>
      <c r="D1144" s="329">
        <v>1E-4</v>
      </c>
      <c r="E1144" s="327" t="s">
        <v>3893</v>
      </c>
      <c r="F1144" s="327" t="str">
        <f>"Declarable at "&amp;D1144*100&amp;"% - CAS No. "&amp;Table237[[#This Row],[CAS]]&amp;", "&amp;Table237[[#This Row],[Descriptions]]</f>
        <v>Declarable at 0.01% - CAS No. 517-16-8, N-(Ethylmercuric)-p-toluenesulphonannilide</v>
      </c>
    </row>
    <row r="1145" spans="1:6">
      <c r="A1145" s="327" t="s">
        <v>2153</v>
      </c>
      <c r="B1145" s="328" t="s">
        <v>4674</v>
      </c>
      <c r="C1145" s="328" t="s">
        <v>4486</v>
      </c>
      <c r="D1145" s="329">
        <v>1E-4</v>
      </c>
      <c r="E1145" s="327" t="s">
        <v>3893</v>
      </c>
      <c r="F1145" s="327" t="str">
        <f>"Declarable at "&amp;D1145*100&amp;"% - CAS No. "&amp;Table237[[#This Row],[CAS]]&amp;", "&amp;Table237[[#This Row],[Descriptions]]</f>
        <v>Declarable at 0.01% - CAS No. 1336-96-5, Naphthenic acids, mercury salts</v>
      </c>
    </row>
    <row r="1146" spans="1:6">
      <c r="A1146" s="327" t="s">
        <v>2194</v>
      </c>
      <c r="B1146" s="328" t="s">
        <v>4675</v>
      </c>
      <c r="C1146" s="328" t="s">
        <v>4486</v>
      </c>
      <c r="D1146" s="329">
        <v>1E-4</v>
      </c>
      <c r="E1146" s="327" t="s">
        <v>3893</v>
      </c>
      <c r="F1146" s="327" t="str">
        <f>"Declarable at "&amp;D1146*100&amp;"% - CAS No. "&amp;Table237[[#This Row],[CAS]]&amp;", "&amp;Table237[[#This Row],[Descriptions]]</f>
        <v>Declarable at 0.01% - CAS No. 13465-31-1, Nitric acid, mercury(2+) salt, hemihydrate</v>
      </c>
    </row>
    <row r="1147" spans="1:6">
      <c r="A1147" s="327" t="s">
        <v>2322</v>
      </c>
      <c r="B1147" s="328" t="s">
        <v>4676</v>
      </c>
      <c r="C1147" s="328" t="s">
        <v>4486</v>
      </c>
      <c r="D1147" s="329">
        <v>1E-4</v>
      </c>
      <c r="E1147" s="327" t="s">
        <v>3893</v>
      </c>
      <c r="F1147" s="327" t="str">
        <f>"Declarable at "&amp;D1147*100&amp;"% - CAS No. "&amp;Table237[[#This Row],[CAS]]&amp;", "&amp;Table237[[#This Row],[Descriptions]]</f>
        <v>Declarable at 0.01% - CAS No. 16509-11-8, Otimerate sodium</v>
      </c>
    </row>
    <row r="1148" spans="1:6">
      <c r="A1148" s="327" t="s">
        <v>3117</v>
      </c>
      <c r="B1148" s="328" t="s">
        <v>4677</v>
      </c>
      <c r="C1148" s="328" t="s">
        <v>4486</v>
      </c>
      <c r="D1148" s="329">
        <v>1E-4</v>
      </c>
      <c r="E1148" s="327" t="s">
        <v>3893</v>
      </c>
      <c r="F1148" s="327" t="str">
        <f>"Declarable at "&amp;D1148*100&amp;"% - CAS No. "&amp;Table237[[#This Row],[CAS]]&amp;", "&amp;Table237[[#This Row],[Descriptions]]</f>
        <v>Declarable at 0.01% - CAS No. 7616-83-3, Perchloric acid, mercury(2+) salt</v>
      </c>
    </row>
    <row r="1149" spans="1:6">
      <c r="A1149" s="327" t="s">
        <v>2248</v>
      </c>
      <c r="B1149" s="328" t="s">
        <v>4678</v>
      </c>
      <c r="C1149" s="328" t="s">
        <v>4486</v>
      </c>
      <c r="D1149" s="329">
        <v>1E-4</v>
      </c>
      <c r="E1149" s="327" t="s">
        <v>3893</v>
      </c>
      <c r="F1149" s="327" t="str">
        <f>"Declarable at "&amp;D1149*100&amp;"% - CAS No. "&amp;Table237[[#This Row],[CAS]]&amp;", "&amp;Table237[[#This Row],[Descriptions]]</f>
        <v>Declarable at 0.01% - CAS No. 14354-56-4, Phenyl(quinolin-8-olato-N1,O8)mercury</v>
      </c>
    </row>
    <row r="1150" spans="1:6">
      <c r="A1150" s="327" t="s">
        <v>2571</v>
      </c>
      <c r="B1150" s="328" t="s">
        <v>4679</v>
      </c>
      <c r="C1150" s="328" t="s">
        <v>4486</v>
      </c>
      <c r="D1150" s="329">
        <v>1E-4</v>
      </c>
      <c r="E1150" s="327" t="s">
        <v>3893</v>
      </c>
      <c r="F1150" s="327" t="str">
        <f>"Declarable at "&amp;D1150*100&amp;"% - CAS No. "&amp;Table237[[#This Row],[CAS]]&amp;", "&amp;Table237[[#This Row],[Descriptions]]</f>
        <v>Declarable at 0.01% - CAS No. 3294-60-8, Phenyl(tribromomethyl)mercury</v>
      </c>
    </row>
    <row r="1151" spans="1:6">
      <c r="A1151" s="327" t="s">
        <v>2903</v>
      </c>
      <c r="B1151" s="328" t="s">
        <v>4680</v>
      </c>
      <c r="C1151" s="328" t="s">
        <v>4486</v>
      </c>
      <c r="D1151" s="329">
        <v>1E-4</v>
      </c>
      <c r="E1151" s="327" t="s">
        <v>3893</v>
      </c>
      <c r="F1151" s="327" t="str">
        <f>"Declarable at "&amp;D1151*100&amp;"% - CAS No. "&amp;Table237[[#This Row],[CAS]]&amp;", "&amp;Table237[[#This Row],[Descriptions]]</f>
        <v>Declarable at 0.01% - CAS No. 62-38-4, Phenylmercuric acetate</v>
      </c>
    </row>
    <row r="1152" spans="1:6">
      <c r="A1152" s="327" t="s">
        <v>1925</v>
      </c>
      <c r="B1152" s="328" t="s">
        <v>4681</v>
      </c>
      <c r="C1152" s="328" t="s">
        <v>4486</v>
      </c>
      <c r="D1152" s="329">
        <v>1E-4</v>
      </c>
      <c r="E1152" s="327" t="s">
        <v>3893</v>
      </c>
      <c r="F1152" s="327" t="str">
        <f>"Declarable at "&amp;D1152*100&amp;"% - CAS No. "&amp;Table237[[#This Row],[CAS]]&amp;", "&amp;Table237[[#This Row],[Descriptions]]</f>
        <v>Declarable at 0.01% - CAS No. 100-57-2, Phenylmercuric hydroxide</v>
      </c>
    </row>
    <row r="1153" spans="1:6">
      <c r="A1153" s="327" t="s">
        <v>2809</v>
      </c>
      <c r="B1153" s="328" t="s">
        <v>4682</v>
      </c>
      <c r="C1153" s="328" t="s">
        <v>4486</v>
      </c>
      <c r="D1153" s="329">
        <v>1E-4</v>
      </c>
      <c r="E1153" s="327" t="s">
        <v>3893</v>
      </c>
      <c r="F1153" s="327" t="str">
        <f>"Declarable at "&amp;D1153*100&amp;"% - CAS No. "&amp;Table237[[#This Row],[CAS]]&amp;", "&amp;Table237[[#This Row],[Descriptions]]</f>
        <v>Declarable at 0.01% - CAS No. 55-68-5, Phenylmercuric nitrate</v>
      </c>
    </row>
    <row r="1154" spans="1:6">
      <c r="A1154" s="327" t="s">
        <v>3366</v>
      </c>
      <c r="B1154" s="328" t="s">
        <v>4683</v>
      </c>
      <c r="C1154" s="328" t="s">
        <v>4486</v>
      </c>
      <c r="D1154" s="329">
        <v>1E-4</v>
      </c>
      <c r="E1154" s="327" t="s">
        <v>3893</v>
      </c>
      <c r="F1154" s="327" t="str">
        <f>"Declarable at "&amp;D1154*100&amp;"% - CAS No. "&amp;Table237[[#This Row],[CAS]]&amp;", "&amp;Table237[[#This Row],[Descriptions]]</f>
        <v>Declarable at 0.01% - CAS No. 94-43-9, Phenylmercury benzoate</v>
      </c>
    </row>
    <row r="1155" spans="1:6">
      <c r="A1155" s="327" t="s">
        <v>1924</v>
      </c>
      <c r="B1155" s="328" t="s">
        <v>4684</v>
      </c>
      <c r="C1155" s="328" t="s">
        <v>4486</v>
      </c>
      <c r="D1155" s="329">
        <v>1E-4</v>
      </c>
      <c r="E1155" s="327" t="s">
        <v>3893</v>
      </c>
      <c r="F1155" s="327" t="str">
        <f>"Declarable at "&amp;D1155*100&amp;"% - CAS No. "&amp;Table237[[#This Row],[CAS]]&amp;", "&amp;Table237[[#This Row],[Descriptions]]</f>
        <v>Declarable at 0.01% - CAS No. 100-56-1, Phenylmercury chloride</v>
      </c>
    </row>
    <row r="1156" spans="1:6">
      <c r="A1156" s="327" t="s">
        <v>2558</v>
      </c>
      <c r="B1156" s="328" t="s">
        <v>4685</v>
      </c>
      <c r="C1156" s="328" t="s">
        <v>4486</v>
      </c>
      <c r="D1156" s="329">
        <v>1E-4</v>
      </c>
      <c r="E1156" s="327" t="s">
        <v>3893</v>
      </c>
      <c r="F1156" s="327" t="str">
        <f>"Declarable at "&amp;D1156*100&amp;"% - CAS No. "&amp;Table237[[#This Row],[CAS]]&amp;", "&amp;Table237[[#This Row],[Descriptions]]</f>
        <v>Declarable at 0.01% - CAS No. 32407-99-1, Phenylmercury dimethyldithiocarbamate</v>
      </c>
    </row>
    <row r="1157" spans="1:6">
      <c r="A1157" s="327" t="s">
        <v>3179</v>
      </c>
      <c r="B1157" s="328" t="s">
        <v>4686</v>
      </c>
      <c r="C1157" s="328" t="s">
        <v>4486</v>
      </c>
      <c r="D1157" s="329">
        <v>1E-4</v>
      </c>
      <c r="E1157" s="327" t="s">
        <v>3893</v>
      </c>
      <c r="F1157" s="327" t="str">
        <f>"Declarable at "&amp;D1157*100&amp;"% - CAS No. "&amp;Table237[[#This Row],[CAS]]&amp;", "&amp;Table237[[#This Row],[Descriptions]]</f>
        <v>Declarable at 0.01% - CAS No. 8003-05-2, Phenylmercury hydroxide--phenylmercury nitrate</v>
      </c>
    </row>
    <row r="1158" spans="1:6">
      <c r="A1158" s="327" t="s">
        <v>2509</v>
      </c>
      <c r="B1158" s="328" t="s">
        <v>4687</v>
      </c>
      <c r="C1158" s="328" t="s">
        <v>4486</v>
      </c>
      <c r="D1158" s="329">
        <v>1E-4</v>
      </c>
      <c r="E1158" s="327" t="s">
        <v>3893</v>
      </c>
      <c r="F1158" s="327" t="str">
        <f>"Declarable at "&amp;D1158*100&amp;"% - CAS No. "&amp;Table237[[#This Row],[CAS]]&amp;", "&amp;Table237[[#This Row],[Descriptions]]</f>
        <v>Declarable at 0.01% - CAS No. 28086-13-7, Phenylmercury salicylate</v>
      </c>
    </row>
    <row r="1159" spans="1:6">
      <c r="A1159" s="327" t="s">
        <v>1970</v>
      </c>
      <c r="B1159" s="328" t="s">
        <v>4688</v>
      </c>
      <c r="C1159" s="328" t="s">
        <v>4486</v>
      </c>
      <c r="D1159" s="329">
        <v>1E-4</v>
      </c>
      <c r="E1159" s="327" t="s">
        <v>3893</v>
      </c>
      <c r="F1159" s="327" t="str">
        <f>"Declarable at "&amp;D1159*100&amp;"% - CAS No. "&amp;Table237[[#This Row],[CAS]]&amp;", "&amp;Table237[[#This Row],[Descriptions]]</f>
        <v>Declarable at 0.01% - CAS No. 104-59-6, Phenylmercury stearate</v>
      </c>
    </row>
    <row r="1160" spans="1:6">
      <c r="A1160" s="327" t="s">
        <v>1969</v>
      </c>
      <c r="B1160" s="328" t="s">
        <v>4689</v>
      </c>
      <c r="C1160" s="328" t="s">
        <v>4486</v>
      </c>
      <c r="D1160" s="329">
        <v>1E-4</v>
      </c>
      <c r="E1160" s="327" t="s">
        <v>3893</v>
      </c>
      <c r="F1160" s="327" t="str">
        <f>"Declarable at "&amp;D1160*100&amp;"% - CAS No. "&amp;Table237[[#This Row],[CAS]]&amp;", "&amp;Table237[[#This Row],[Descriptions]]</f>
        <v>Declarable at 0.01% - CAS No. 10451-12-4, Phosphoric acid, mercury salt</v>
      </c>
    </row>
    <row r="1161" spans="1:6">
      <c r="A1161" s="327" t="s">
        <v>2417</v>
      </c>
      <c r="B1161" s="328" t="s">
        <v>4690</v>
      </c>
      <c r="C1161" s="328" t="s">
        <v>4486</v>
      </c>
      <c r="D1161" s="329">
        <v>1E-4</v>
      </c>
      <c r="E1161" s="327" t="s">
        <v>3893</v>
      </c>
      <c r="F1161" s="327" t="str">
        <f>"Declarable at "&amp;D1161*100&amp;"% - CAS No. "&amp;Table237[[#This Row],[CAS]]&amp;", "&amp;Table237[[#This Row],[Descriptions]]</f>
        <v>Declarable at 0.01% - CAS No. 22330-18-3, Potassium triiodomercurate(1-)</v>
      </c>
    </row>
    <row r="1162" spans="1:6">
      <c r="A1162" s="327" t="s">
        <v>3120</v>
      </c>
      <c r="B1162" s="328" t="s">
        <v>4691</v>
      </c>
      <c r="C1162" s="328" t="s">
        <v>4486</v>
      </c>
      <c r="D1162" s="329">
        <v>1E-4</v>
      </c>
      <c r="E1162" s="327" t="s">
        <v>3893</v>
      </c>
      <c r="F1162" s="327" t="str">
        <f>"Declarable at "&amp;D1162*100&amp;"% - CAS No. "&amp;Table237[[#This Row],[CAS]]&amp;", "&amp;Table237[[#This Row],[Descriptions]]</f>
        <v>Declarable at 0.01% - CAS No. 7620-30-6, Sodium [3-[[(3-carboxylatopropionamido)carbonyl]amino]-2-methoxypropyl]hydroxymercurate(1-)</v>
      </c>
    </row>
    <row r="1163" spans="1:6">
      <c r="A1163" s="327" t="s">
        <v>2554</v>
      </c>
      <c r="B1163" s="328" t="s">
        <v>4692</v>
      </c>
      <c r="C1163" s="328" t="s">
        <v>4486</v>
      </c>
      <c r="D1163" s="329">
        <v>1E-4</v>
      </c>
      <c r="E1163" s="327" t="s">
        <v>3893</v>
      </c>
      <c r="F1163" s="327" t="str">
        <f>"Declarable at "&amp;D1163*100&amp;"% - CAS No. "&amp;Table237[[#This Row],[CAS]]&amp;", "&amp;Table237[[#This Row],[Descriptions]]</f>
        <v>Declarable at 0.01% - CAS No. 3198-04-7, Sodium 4-chloromercuriobenzoate</v>
      </c>
    </row>
    <row r="1164" spans="1:6">
      <c r="A1164" s="327" t="s">
        <v>2805</v>
      </c>
      <c r="B1164" s="328" t="s">
        <v>4693</v>
      </c>
      <c r="C1164" s="328" t="s">
        <v>4486</v>
      </c>
      <c r="D1164" s="329">
        <v>1E-4</v>
      </c>
      <c r="E1164" s="327" t="s">
        <v>3893</v>
      </c>
      <c r="F1164" s="327" t="str">
        <f>"Declarable at "&amp;D1164*100&amp;"% - CAS No. "&amp;Table237[[#This Row],[CAS]]&amp;", "&amp;Table237[[#This Row],[Descriptions]]</f>
        <v>Declarable at 0.01% - CAS No. 54-64-8, Sodium o-(ethylmercurithio)benzoate</v>
      </c>
    </row>
    <row r="1165" spans="1:6">
      <c r="A1165" s="327" t="s">
        <v>2870</v>
      </c>
      <c r="B1165" s="328" t="s">
        <v>4694</v>
      </c>
      <c r="C1165" s="328" t="s">
        <v>4486</v>
      </c>
      <c r="D1165" s="329">
        <v>1E-4</v>
      </c>
      <c r="E1165" s="327" t="s">
        <v>3893</v>
      </c>
      <c r="F1165" s="327" t="str">
        <f>"Declarable at "&amp;D1165*100&amp;"% - CAS No. "&amp;Table237[[#This Row],[CAS]]&amp;", "&amp;Table237[[#This Row],[Descriptions]]</f>
        <v>Declarable at 0.01% - CAS No. 5964-24-9, Sodium timerfonate</v>
      </c>
    </row>
    <row r="1166" spans="1:6" ht="28.5">
      <c r="A1166" s="327" t="s">
        <v>2801</v>
      </c>
      <c r="B1166" s="328" t="s">
        <v>4695</v>
      </c>
      <c r="C1166" s="328" t="s">
        <v>4486</v>
      </c>
      <c r="D1166" s="329">
        <v>1E-4</v>
      </c>
      <c r="E1166" s="327" t="s">
        <v>3893</v>
      </c>
      <c r="F1166" s="327" t="str">
        <f>"Declarable at "&amp;D1166*100&amp;"% - CAS No. "&amp;Table237[[#This Row],[CAS]]&amp;", "&amp;Table237[[#This Row],[Descriptions]]</f>
        <v>Declarable at 0.01% - CAS No. 54295-90-8, Tetrakis(acetato-O)[.mu.4-(3',6'-dihydroxy-3-oxospiro[isobenzofuran-1(3H),9'-[9H]xanthene]-2',4',5',7'-tetrayl)]tetramercury</v>
      </c>
    </row>
    <row r="1167" spans="1:6">
      <c r="A1167" s="327" t="s">
        <v>2354</v>
      </c>
      <c r="B1167" s="328" t="s">
        <v>4696</v>
      </c>
      <c r="C1167" s="328" t="s">
        <v>4486</v>
      </c>
      <c r="D1167" s="329">
        <v>1E-4</v>
      </c>
      <c r="E1167" s="327" t="s">
        <v>3893</v>
      </c>
      <c r="F1167" s="327" t="str">
        <f>"Declarable at "&amp;D1167*100&amp;"% - CAS No. "&amp;Table237[[#This Row],[CAS]]&amp;", "&amp;Table237[[#This Row],[Descriptions]]</f>
        <v>Declarable at 0.01% - CAS No. 18211-85-3, Trimercury biscitrate</v>
      </c>
    </row>
    <row r="1168" spans="1:6">
      <c r="A1168" s="327" t="s">
        <v>2189</v>
      </c>
      <c r="B1168" s="328" t="s">
        <v>3977</v>
      </c>
      <c r="C1168" s="328" t="s">
        <v>4486</v>
      </c>
      <c r="D1168" s="329">
        <v>1E-4</v>
      </c>
      <c r="E1168" s="327" t="s">
        <v>3893</v>
      </c>
      <c r="F1168" s="327" t="str">
        <f>"Declarable at "&amp;D1168*100&amp;"% - CAS No. "&amp;Table237[[#This Row],[CAS]]&amp;", "&amp;Table237[[#This Row],[Descriptions]]</f>
        <v>Declarable at 0.01% - CAS No. 1345-09-1, Cadmium Mercury Sulfide</v>
      </c>
    </row>
    <row r="1169" spans="1:6">
      <c r="A1169" s="327" t="s">
        <v>3101</v>
      </c>
      <c r="B1169" s="328" t="s">
        <v>4697</v>
      </c>
      <c r="C1169" s="328" t="s">
        <v>4486</v>
      </c>
      <c r="D1169" s="329">
        <v>1E-4</v>
      </c>
      <c r="E1169" s="327" t="s">
        <v>3893</v>
      </c>
      <c r="F1169" s="327" t="str">
        <f>"Declarable at "&amp;D1169*100&amp;"% - CAS No. "&amp;Table237[[#This Row],[CAS]]&amp;", "&amp;Table237[[#This Row],[Descriptions]]</f>
        <v>Declarable at 0.01% - CAS No. 7548-26-7, Mercury, (2-mercaptoacetamidato-O,S)methyl</v>
      </c>
    </row>
    <row r="1170" spans="1:6">
      <c r="A1170" s="327" t="s">
        <v>2911</v>
      </c>
      <c r="B1170" s="328" t="s">
        <v>4698</v>
      </c>
      <c r="C1170" s="328" t="s">
        <v>4486</v>
      </c>
      <c r="D1170" s="329">
        <v>1E-4</v>
      </c>
      <c r="E1170" s="327" t="s">
        <v>3893</v>
      </c>
      <c r="F1170" s="327" t="str">
        <f>"Declarable at "&amp;D1170*100&amp;"% - CAS No. "&amp;Table237[[#This Row],[CAS]]&amp;", "&amp;Table237[[#This Row],[Descriptions]]</f>
        <v>Declarable at 0.01% - CAS No. 628-86-4, Mercury-difulminate</v>
      </c>
    </row>
    <row r="1171" spans="1:6">
      <c r="A1171" s="327" t="s">
        <v>3862</v>
      </c>
      <c r="B1171" s="328" t="s">
        <v>4699</v>
      </c>
      <c r="C1171" s="328" t="s">
        <v>4486</v>
      </c>
      <c r="D1171" s="329">
        <v>1E-4</v>
      </c>
      <c r="E1171" s="327" t="s">
        <v>3893</v>
      </c>
      <c r="F1171" s="327" t="str">
        <f>"Declarable at "&amp;D1171*100&amp;"% - CAS No. "&amp;Table237[[#This Row],[CAS]]&amp;", "&amp;Table237[[#This Row],[Descriptions]]</f>
        <v>Declarable at 0.01% - CAS No. not identified, Mercury Compound</v>
      </c>
    </row>
    <row r="1172" spans="1:6">
      <c r="A1172" s="327" t="s">
        <v>2786</v>
      </c>
      <c r="B1172" s="328" t="s">
        <v>4700</v>
      </c>
      <c r="C1172" s="328" t="s">
        <v>4486</v>
      </c>
      <c r="D1172" s="329">
        <v>1E-4</v>
      </c>
      <c r="E1172" s="327" t="s">
        <v>3893</v>
      </c>
      <c r="F1172" s="327" t="str">
        <f>"Declarable at "&amp;D1172*100&amp;"% - CAS No. "&amp;Table237[[#This Row],[CAS]]&amp;", "&amp;Table237[[#This Row],[Descriptions]]</f>
        <v>Declarable at 0.01% - CAS No. 5326-00-1, Mercury, bromo[1-(methoxyphenylmethyl)-2-oxo-2-[(1,7,7-trimethylbicyclo[2.2.1]hept-2-yl)oxy]ethyl]-</v>
      </c>
    </row>
    <row r="1173" spans="1:6">
      <c r="A1173" s="327" t="s">
        <v>4702</v>
      </c>
      <c r="B1173" s="328" t="s">
        <v>4701</v>
      </c>
      <c r="C1173" s="328" t="s">
        <v>4701</v>
      </c>
      <c r="D1173" s="329">
        <v>0.03</v>
      </c>
      <c r="F1173" s="327" t="str">
        <f>"Declarable at "&amp;D1173*100&amp;"% - CAS No. "&amp;Table237[[#This Row],[CAS]]&amp;", "&amp;Table237[[#This Row],[Descriptions]]</f>
        <v>Declarable at 3% - CAS No. 67-56-1, Methanol</v>
      </c>
    </row>
    <row r="1174" spans="1:6">
      <c r="A1174" s="327" t="s">
        <v>4705</v>
      </c>
      <c r="B1174" s="328" t="s">
        <v>4704</v>
      </c>
      <c r="C1174" s="328" t="s">
        <v>4704</v>
      </c>
      <c r="D1174" s="329">
        <v>1E-3</v>
      </c>
      <c r="F1174" s="327" t="str">
        <f>"Declarable at "&amp;D1174*100&amp;"% - CAS No. "&amp;Table237[[#This Row],[CAS]]&amp;", "&amp;Table237[[#This Row],[Descriptions]]</f>
        <v>Declarable at 0.1% - CAS No. 75-09-2, Methylene Chloride</v>
      </c>
    </row>
    <row r="1175" spans="1:6" ht="28.5">
      <c r="A1175" s="327" t="s">
        <v>3764</v>
      </c>
      <c r="B1175" s="328" t="s">
        <v>4703</v>
      </c>
      <c r="C1175" s="328" t="s">
        <v>4703</v>
      </c>
      <c r="D1175" s="329">
        <v>1E-3</v>
      </c>
      <c r="F1175" s="327" t="str">
        <f>"Declarable at "&amp;D1175*100&amp;"% - CAS No. "&amp;Table237[[#This Row],[CAS]]&amp;", "&amp;Table237[[#This Row],[Descriptions]]</f>
        <v>Declarable at 0.1% - CAS No. 101-14-4, Methylenebis(chloroaniline)
(MOCA)</v>
      </c>
    </row>
    <row r="1176" spans="1:6">
      <c r="A1176" s="327" t="s">
        <v>3765</v>
      </c>
      <c r="B1176" s="328" t="s">
        <v>4048</v>
      </c>
      <c r="C1176" s="328" t="s">
        <v>4048</v>
      </c>
      <c r="D1176" s="329">
        <v>0.01</v>
      </c>
      <c r="F1176" s="327" t="str">
        <f>"Declarable at "&amp;D1176*100&amp;"% - CAS No. "&amp;Table237[[#This Row],[CAS]]&amp;", "&amp;Table237[[#This Row],[Descriptions]]</f>
        <v>Declarable at 1% - CAS No. 110-54-3, N-Hexane</v>
      </c>
    </row>
    <row r="1177" spans="1:6" ht="28.5">
      <c r="A1177" s="327" t="s">
        <v>3772</v>
      </c>
      <c r="B1177" s="328" t="s">
        <v>4706</v>
      </c>
      <c r="C1177" s="328" t="s">
        <v>4706</v>
      </c>
      <c r="D1177" s="329">
        <v>1E-3</v>
      </c>
      <c r="F1177" s="327" t="str">
        <f>"Declarable at "&amp;D1177*100&amp;"% - CAS No. "&amp;Table237[[#This Row],[CAS]]&amp;", "&amp;Table237[[#This Row],[Descriptions]]</f>
        <v>Declarable at 0.1% - CAS No. 872-50-4, N-Methyl-2-pyrrolidone
(NMP)</v>
      </c>
    </row>
    <row r="1178" spans="1:6" ht="28.5">
      <c r="B1178" s="328" t="s">
        <v>5262</v>
      </c>
      <c r="C1178" s="328" t="s">
        <v>5261</v>
      </c>
      <c r="D1178" s="329"/>
      <c r="F1178" s="327" t="str">
        <f>"Declarable at "&amp;D1178*100&amp;"% - CAS No. "&amp;Table237[[#This Row],[CAS]]&amp;", "&amp;Table237[[#This Row],[Descriptions]]</f>
        <v>Declarable at 0% - CAS No. , Hexabromocyclododecane (HBCD)</v>
      </c>
    </row>
    <row r="1179" spans="1:6" ht="28.5">
      <c r="A1179" s="327" t="s">
        <v>2457</v>
      </c>
      <c r="B1179" s="328" t="s">
        <v>3745</v>
      </c>
      <c r="C1179" s="328" t="s">
        <v>5261</v>
      </c>
      <c r="D1179" s="329">
        <v>1E-3</v>
      </c>
      <c r="F1179" s="327" t="str">
        <f>"Declarable at "&amp;D1179*100&amp;"% - CAS No. "&amp;Table237[[#This Row],[CAS]]&amp;", "&amp;Table237[[#This Row],[Descriptions]]</f>
        <v>Declarable at 0.1% - CAS No. 25637-99-4, Hexabromocyclododecane</v>
      </c>
    </row>
    <row r="1180" spans="1:6" ht="28.5">
      <c r="A1180" s="327" t="s">
        <v>2553</v>
      </c>
      <c r="B1180" s="328" t="s">
        <v>5263</v>
      </c>
      <c r="C1180" s="328" t="s">
        <v>5261</v>
      </c>
      <c r="D1180" s="329">
        <v>1E-3</v>
      </c>
      <c r="F1180" s="327" t="str">
        <f>"Declarable at "&amp;D1180*100&amp;"% - CAS No. "&amp;Table237[[#This Row],[CAS]]&amp;", "&amp;Table237[[#This Row],[Descriptions]]</f>
        <v>Declarable at 0.1% - CAS No. 3194-55-6, 1,2,5,6,9,10-hexabromocyclododecane</v>
      </c>
    </row>
    <row r="1181" spans="1:6" ht="28.5">
      <c r="A1181" s="327" t="s">
        <v>2178</v>
      </c>
      <c r="B1181" s="328" t="s">
        <v>5264</v>
      </c>
      <c r="C1181" s="328" t="s">
        <v>5261</v>
      </c>
      <c r="D1181" s="329">
        <v>1E-3</v>
      </c>
      <c r="F1181" s="327" t="str">
        <f>"Declarable at "&amp;D1181*100&amp;"% - CAS No. "&amp;Table237[[#This Row],[CAS]]&amp;", "&amp;Table237[[#This Row],[Descriptions]]</f>
        <v>Declarable at 0.1% - CAS No. 134237-50-6, alpha- hexabromocyclododecane</v>
      </c>
    </row>
    <row r="1182" spans="1:6" ht="28.5">
      <c r="A1182" s="327" t="s">
        <v>2179</v>
      </c>
      <c r="B1182" s="328" t="s">
        <v>5265</v>
      </c>
      <c r="C1182" s="328" t="s">
        <v>5261</v>
      </c>
      <c r="D1182" s="329">
        <v>1E-3</v>
      </c>
      <c r="F1182" s="327" t="str">
        <f>"Declarable at "&amp;D1182*100&amp;"% - CAS No. "&amp;Table237[[#This Row],[CAS]]&amp;", "&amp;Table237[[#This Row],[Descriptions]]</f>
        <v>Declarable at 0.1% - CAS No. 134237-51-7, beta-hexabromocyclododecane</v>
      </c>
    </row>
    <row r="1183" spans="1:6" ht="28.5">
      <c r="A1183" s="327" t="s">
        <v>2180</v>
      </c>
      <c r="B1183" s="328" t="s">
        <v>5266</v>
      </c>
      <c r="C1183" s="328" t="s">
        <v>5261</v>
      </c>
      <c r="D1183" s="329">
        <v>1E-3</v>
      </c>
      <c r="F1183" s="327" t="str">
        <f>"Declarable at "&amp;D1183*100&amp;"% - CAS No. "&amp;Table237[[#This Row],[CAS]]&amp;", "&amp;Table237[[#This Row],[Descriptions]]</f>
        <v>Declarable at 0.1% - CAS No. 134237-52-8, gamma-hexabromocyclododecane</v>
      </c>
    </row>
    <row r="1184" spans="1:6" ht="28.5">
      <c r="A1184" s="327" t="s">
        <v>2744</v>
      </c>
      <c r="B1184" s="328" t="s">
        <v>5267</v>
      </c>
      <c r="C1184" s="328" t="s">
        <v>5261</v>
      </c>
      <c r="D1184" s="329">
        <v>1E-3</v>
      </c>
      <c r="F1184" s="327" t="str">
        <f>"Declarable at "&amp;D1184*100&amp;"% - CAS No. "&amp;Table237[[#This Row],[CAS]]&amp;", "&amp;Table237[[#This Row],[Descriptions]]</f>
        <v>Declarable at 0.1% - CAS No. 4736-49-6, rel-(1R, 2S, 5R, 6S, 9R, 10S)-1,2,5,6,9,10-Hexabromocyclododecane</v>
      </c>
    </row>
    <row r="1185" spans="1:6" ht="28.5">
      <c r="A1185" s="327" t="s">
        <v>2946</v>
      </c>
      <c r="B1185" s="328" t="s">
        <v>5268</v>
      </c>
      <c r="C1185" s="328" t="s">
        <v>5261</v>
      </c>
      <c r="D1185" s="329">
        <v>1E-3</v>
      </c>
      <c r="F1185" s="327" t="str">
        <f>"Declarable at "&amp;D1185*100&amp;"% - CAS No. "&amp;Table237[[#This Row],[CAS]]&amp;", "&amp;Table237[[#This Row],[Descriptions]]</f>
        <v>Declarable at 0.1% - CAS No. 65701-47-5, rel-(1R, 2S, 5R, 6S, 9S, 10R)-1,2,5,6,9,10-Hexabromocyclododecane</v>
      </c>
    </row>
    <row r="1186" spans="1:6" ht="28.5">
      <c r="A1186" s="327" t="s">
        <v>2218</v>
      </c>
      <c r="B1186" s="328" t="s">
        <v>5269</v>
      </c>
      <c r="C1186" s="328" t="s">
        <v>5261</v>
      </c>
      <c r="D1186" s="329">
        <v>1E-3</v>
      </c>
      <c r="F1186" s="327" t="str">
        <f>"Declarable at "&amp;D1186*100&amp;"% - CAS No. "&amp;Table237[[#This Row],[CAS]]&amp;", "&amp;Table237[[#This Row],[Descriptions]]</f>
        <v>Declarable at 0.1% - CAS No. 138257-17-7, (1R, 2R, 5R, 6S, 9S, 10S)-1,2,5,6,9,10-Hexabromocyclododecane</v>
      </c>
    </row>
    <row r="1187" spans="1:6" ht="28.5">
      <c r="A1187" s="327" t="s">
        <v>2219</v>
      </c>
      <c r="B1187" s="328" t="s">
        <v>5270</v>
      </c>
      <c r="C1187" s="328" t="s">
        <v>5261</v>
      </c>
      <c r="D1187" s="329">
        <v>1E-3</v>
      </c>
      <c r="F1187" s="327" t="str">
        <f>"Declarable at "&amp;D1187*100&amp;"% - CAS No. "&amp;Table237[[#This Row],[CAS]]&amp;", "&amp;Table237[[#This Row],[Descriptions]]</f>
        <v>Declarable at 0.1% - CAS No. 138257-18-8, (1R, 2R, 5R, 6S, 9R, 10S)-1,2,5,6,9,10-Hexabromocyclododecane</v>
      </c>
    </row>
    <row r="1188" spans="1:6" ht="28.5">
      <c r="A1188" s="327" t="s">
        <v>2220</v>
      </c>
      <c r="B1188" s="328" t="s">
        <v>5271</v>
      </c>
      <c r="C1188" s="328" t="s">
        <v>5261</v>
      </c>
      <c r="D1188" s="329">
        <v>1E-3</v>
      </c>
      <c r="F1188" s="327" t="str">
        <f>"Declarable at "&amp;D1188*100&amp;"% - CAS No. "&amp;Table237[[#This Row],[CAS]]&amp;", "&amp;Table237[[#This Row],[Descriptions]]</f>
        <v>Declarable at 0.1% - CAS No. 138257-19-9, (1R, 2S, 5S, 6R, 9S, 10S)-1,2,5,6,9,10-Hexabromocyclododecane</v>
      </c>
    </row>
    <row r="1189" spans="1:6" ht="28.5">
      <c r="A1189" s="327" t="s">
        <v>2327</v>
      </c>
      <c r="B1189" s="328" t="s">
        <v>5272</v>
      </c>
      <c r="C1189" s="328" t="s">
        <v>5261</v>
      </c>
      <c r="D1189" s="329">
        <v>1E-3</v>
      </c>
      <c r="F1189" s="327" t="str">
        <f>"Declarable at "&amp;D1189*100&amp;"% - CAS No. "&amp;Table237[[#This Row],[CAS]]&amp;", "&amp;Table237[[#This Row],[Descriptions]]</f>
        <v>Declarable at 0.1% - CAS No. 169102-57-2, (1R, 2S, 5S, 6S, 9S, 10R)-1,2,5,6,9,10-Hexabromocyclododecane</v>
      </c>
    </row>
    <row r="1190" spans="1:6" ht="28.5">
      <c r="A1190" s="327" t="s">
        <v>2964</v>
      </c>
      <c r="B1190" s="328" t="s">
        <v>5273</v>
      </c>
      <c r="C1190" s="328" t="s">
        <v>5261</v>
      </c>
      <c r="D1190" s="329">
        <v>1E-3</v>
      </c>
      <c r="F1190" s="327" t="str">
        <f>"Declarable at "&amp;D1190*100&amp;"% - CAS No. "&amp;Table237[[#This Row],[CAS]]&amp;", "&amp;Table237[[#This Row],[Descriptions]]</f>
        <v>Declarable at 0.1% - CAS No. 678970-15-5, (1R, 2R, 5S, 6R, 9R, 10S)-1,2,5,6,9,10-Hexabromocyclododecane</v>
      </c>
    </row>
    <row r="1191" spans="1:6" ht="28.5">
      <c r="A1191" s="327" t="s">
        <v>5275</v>
      </c>
      <c r="B1191" s="328" t="s">
        <v>5274</v>
      </c>
      <c r="C1191" s="328" t="s">
        <v>5261</v>
      </c>
      <c r="D1191" s="329">
        <v>1E-3</v>
      </c>
      <c r="F1191" s="327" t="str">
        <f>"Declarable at "&amp;D1191*100&amp;"% - CAS No. "&amp;Table237[[#This Row],[CAS]]&amp;", "&amp;Table237[[#This Row],[Descriptions]]</f>
        <v>Declarable at 0.1% - CAS No. 678970-16-6, (1R, 2S, 5R, 6S, 9S, 10S)-1,2,5,6,9,10-Hexabromocyclododecane</v>
      </c>
    </row>
    <row r="1192" spans="1:6" ht="28.5">
      <c r="A1192" s="327" t="s">
        <v>5277</v>
      </c>
      <c r="B1192" s="328" t="s">
        <v>5276</v>
      </c>
      <c r="C1192" s="328" t="s">
        <v>5261</v>
      </c>
      <c r="D1192" s="329">
        <v>1E-3</v>
      </c>
      <c r="F1192" s="327" t="str">
        <f>"Declarable at "&amp;D1192*100&amp;"% - CAS No. "&amp;Table237[[#This Row],[CAS]]&amp;", "&amp;Table237[[#This Row],[Descriptions]]</f>
        <v>Declarable at 0.1% - CAS No. 678970-17-7, (1R, 2R, 5R, 6S, 9S, 10R)-1,2,5,6,9,10-Hexabromocyclododecane</v>
      </c>
    </row>
    <row r="1193" spans="1:6" ht="28.5">
      <c r="A1193" s="327" t="s">
        <v>3243</v>
      </c>
      <c r="B1193" s="328" t="s">
        <v>5278</v>
      </c>
      <c r="C1193" s="328" t="s">
        <v>5261</v>
      </c>
      <c r="D1193" s="329">
        <v>1E-3</v>
      </c>
      <c r="F1193" s="327" t="str">
        <f>"Declarable at "&amp;D1193*100&amp;"% - CAS No. "&amp;Table237[[#This Row],[CAS]]&amp;", "&amp;Table237[[#This Row],[Descriptions]]</f>
        <v>Declarable at 0.1% - CAS No. 87-68-3, Hexachlorobutadiene</v>
      </c>
    </row>
    <row r="1194" spans="1:6" ht="28.5">
      <c r="A1194" s="327" t="s">
        <v>3040</v>
      </c>
      <c r="B1194" s="328" t="s">
        <v>5279</v>
      </c>
      <c r="C1194" s="328" t="s">
        <v>5261</v>
      </c>
      <c r="D1194" s="329">
        <v>1E-3</v>
      </c>
      <c r="F1194" s="327" t="str">
        <f>"Declarable at "&amp;D1194*100&amp;"% - CAS No. "&amp;Table237[[#This Row],[CAS]]&amp;", "&amp;Table237[[#This Row],[Descriptions]]</f>
        <v>Declarable at 0.1% - CAS No. 70776-03-3, Polychlorinated Napthalenes</v>
      </c>
    </row>
    <row r="1195" spans="1:6" ht="42.75">
      <c r="B1195" s="328" t="s">
        <v>5280</v>
      </c>
      <c r="C1195" s="328" t="s">
        <v>5280</v>
      </c>
      <c r="D1195" s="329">
        <v>1E-3</v>
      </c>
      <c r="F1195" s="327" t="str">
        <f>"Declarable at "&amp;D1195*100&amp;"% - CAS No. "&amp;Table237[[#This Row],[CAS]]&amp;", "&amp;Table237[[#This Row],[Descriptions]]</f>
        <v>Declarable at 0.1% - CAS No. , Other Persistent Pollutants
Including PBBs, PBTs, PCTs and Tetrachlorobenzene</v>
      </c>
    </row>
    <row r="1196" spans="1:6">
      <c r="A1196" s="327" t="s">
        <v>5260</v>
      </c>
      <c r="B1196" s="328" t="s">
        <v>5259</v>
      </c>
      <c r="C1196" s="328" t="s">
        <v>5259</v>
      </c>
      <c r="D1196" s="329">
        <v>1E-3</v>
      </c>
      <c r="F1196" s="327" t="str">
        <f>"Declarable at "&amp;D1196*100&amp;"% - CAS No. "&amp;Table237[[#This Row],[CAS]]&amp;", "&amp;Table237[[#This Row],[Descriptions]]</f>
        <v>Declarable at 0.1% - CAS No. 608-93-5, Pentachlorobenzene</v>
      </c>
    </row>
    <row r="1197" spans="1:6" ht="128.25">
      <c r="A1197" s="327" t="s">
        <v>3238</v>
      </c>
      <c r="B1197" s="328" t="s">
        <v>4708</v>
      </c>
      <c r="C1197" s="328" t="s">
        <v>4707</v>
      </c>
      <c r="D1197" s="329">
        <v>1.0000000000000001E-5</v>
      </c>
      <c r="F1197" s="327" t="str">
        <f>"Declarable at "&amp;D1197*100&amp;"% - CAS No. "&amp;Table237[[#This Row],[CAS]]&amp;", "&amp;Table237[[#This Row],[Descriptions]]</f>
        <v>Declarable at 0.001% - CAS No. 86508-42-1, Perfluoro compounds C5-18</v>
      </c>
    </row>
    <row r="1198" spans="1:6" ht="128.25">
      <c r="A1198" s="327" t="s">
        <v>3170</v>
      </c>
      <c r="B1198" s="328" t="s">
        <v>4709</v>
      </c>
      <c r="C1198" s="328" t="s">
        <v>4707</v>
      </c>
      <c r="D1198" s="329">
        <v>1.0000000000000001E-5</v>
      </c>
      <c r="F1198" s="327" t="str">
        <f>"Declarable at "&amp;D1198*100&amp;"% - CAS No. "&amp;Table237[[#This Row],[CAS]]&amp;", "&amp;Table237[[#This Row],[Descriptions]]</f>
        <v>Declarable at 0.001% - CAS No. 78560-44-8, Perfluorodecyl trichlorosilane</v>
      </c>
    </row>
    <row r="1199" spans="1:6" ht="128.25">
      <c r="A1199" s="327" t="s">
        <v>1947</v>
      </c>
      <c r="B1199" s="328" t="s">
        <v>4710</v>
      </c>
      <c r="C1199" s="328" t="s">
        <v>4707</v>
      </c>
      <c r="D1199" s="329">
        <v>1.0000000000000001E-5</v>
      </c>
      <c r="F1199" s="327" t="str">
        <f>"Declarable at "&amp;D1199*100&amp;"% - CAS No. "&amp;Table237[[#This Row],[CAS]]&amp;", "&amp;Table237[[#This Row],[Descriptions]]</f>
        <v>Declarable at 0.001% - CAS No. 101947-16-4, 1H,1H,2H,2H-Perfluorodecyltriethoxysilane</v>
      </c>
    </row>
    <row r="1200" spans="1:6" ht="128.25">
      <c r="A1200" s="327" t="s">
        <v>2577</v>
      </c>
      <c r="B1200" s="328" t="s">
        <v>4711</v>
      </c>
      <c r="C1200" s="328" t="s">
        <v>4707</v>
      </c>
      <c r="D1200" s="329">
        <v>1.0000000000000001E-5</v>
      </c>
      <c r="F1200" s="327" t="str">
        <f>"Declarable at "&amp;D1200*100&amp;"% - CAS No. "&amp;Table237[[#This Row],[CAS]]&amp;", "&amp;Table237[[#This Row],[Descriptions]]</f>
        <v>Declarable at 0.001% - CAS No. 335-67-1, pentadecafluorooctanoic acid</v>
      </c>
    </row>
    <row r="1201" spans="1:6" ht="128.25">
      <c r="A1201" s="327" t="s">
        <v>2977</v>
      </c>
      <c r="B1201" s="328" t="s">
        <v>4712</v>
      </c>
      <c r="C1201" s="328" t="s">
        <v>4707</v>
      </c>
      <c r="D1201" s="329">
        <v>1.0000000000000001E-5</v>
      </c>
      <c r="F1201" s="327" t="str">
        <f>"Declarable at "&amp;D1201*100&amp;"% - CAS No. "&amp;Table237[[#This Row],[CAS]]&amp;", "&amp;Table237[[#This Row],[Descriptions]]</f>
        <v>Declarable at 0.001% - CAS No. 68187-47-3, 1-Propanesulfonic acid, 2-methyl-, 2-[[1-oxo-3-[(.gamma.-.omega.-perfluoro- C4-16-alkyl)thio]propyl]amino] derivs., sodium salts.</v>
      </c>
    </row>
    <row r="1202" spans="1:6" ht="128.25">
      <c r="A1202" s="327" t="s">
        <v>2747</v>
      </c>
      <c r="B1202" s="328" t="s">
        <v>4713</v>
      </c>
      <c r="C1202" s="328" t="s">
        <v>4707</v>
      </c>
      <c r="D1202" s="329">
        <v>1.0000000000000001E-5</v>
      </c>
      <c r="F1202" s="327" t="str">
        <f>"Declarable at "&amp;D1202*100&amp;"% - CAS No. "&amp;Table237[[#This Row],[CAS]]&amp;", "&amp;Table237[[#This Row],[Descriptions]]</f>
        <v>Declarable at 0.001% - CAS No. 4813-57-4, 2-Propenoic acid, octadecyl ester</v>
      </c>
    </row>
    <row r="1203" spans="1:6" ht="128.25">
      <c r="A1203" s="327" t="s">
        <v>1984</v>
      </c>
      <c r="B1203" s="328" t="s">
        <v>4714</v>
      </c>
      <c r="C1203" s="328" t="s">
        <v>4707</v>
      </c>
      <c r="D1203" s="329">
        <v>1.0000000000000001E-5</v>
      </c>
      <c r="F1203" s="327" t="str">
        <f>"Declarable at "&amp;D1203*100&amp;"% - CAS No. "&amp;Table237[[#This Row],[CAS]]&amp;", "&amp;Table237[[#This Row],[Descriptions]]</f>
        <v>Declarable at 0.001% - CAS No. 1078712-88-5, Thiols, C4-20, .gamma.-.omega.-perfluoro, telomers with acrylamide and acrylic acid, sodium salts.</v>
      </c>
    </row>
    <row r="1204" spans="1:6" ht="128.25">
      <c r="A1204" s="327" t="s">
        <v>1985</v>
      </c>
      <c r="B1204" s="328" t="s">
        <v>4715</v>
      </c>
      <c r="C1204" s="328" t="s">
        <v>4707</v>
      </c>
      <c r="D1204" s="329">
        <v>1.0000000000000001E-5</v>
      </c>
      <c r="F1204" s="327" t="str">
        <f>"Declarable at "&amp;D1204*100&amp;"% - CAS No. "&amp;Table237[[#This Row],[CAS]]&amp;", "&amp;Table237[[#This Row],[Descriptions]]</f>
        <v>Declarable at 0.001% - CAS No. 1078715-61-3, 1-Propanaminium, 3-amino-N-(carboxymethyl)-N,N-dimethyl-, N-[2-[(.gamma.-.omega.-perfluoro-C4-20-a lkyl)thio]acetyl] derivs., inner salts.</v>
      </c>
    </row>
    <row r="1205" spans="1:6" ht="128.25">
      <c r="A1205" s="327" t="s">
        <v>2027</v>
      </c>
      <c r="B1205" s="328" t="s">
        <v>4716</v>
      </c>
      <c r="C1205" s="328" t="s">
        <v>4707</v>
      </c>
      <c r="D1205" s="329">
        <v>1.0000000000000001E-5</v>
      </c>
      <c r="F1205" s="327" t="str">
        <f>"Declarable at "&amp;D1205*100&amp;"% - CAS No. "&amp;Table237[[#This Row],[CAS]]&amp;", "&amp;Table237[[#This Row],[Descriptions]]</f>
        <v>Declarable at 0.001% - CAS No. 116984-14-6, Copolymer made by a mix where some are PFOA precursors</v>
      </c>
    </row>
    <row r="1206" spans="1:6" ht="128.25">
      <c r="A1206" s="327" t="s">
        <v>2092</v>
      </c>
      <c r="B1206" s="328" t="s">
        <v>4717</v>
      </c>
      <c r="C1206" s="328" t="s">
        <v>4707</v>
      </c>
      <c r="D1206" s="329">
        <v>1.0000000000000001E-5</v>
      </c>
      <c r="F1206" s="327" t="str">
        <f>"Declarable at "&amp;D1206*100&amp;"% - CAS No. "&amp;Table237[[#This Row],[CAS]]&amp;", "&amp;Table237[[#This Row],[Descriptions]]</f>
        <v>Declarable at 0.001% - CAS No. 125476-71-3, Silicic acid (H4 SiO4), sodium salt (1:2), reaction products with chlorotrimethylsilane and 3,3,4,4,5,5,6,6,7,7,8,8,9,9,10,10,10-heptadecafluoro-1-decanol.</v>
      </c>
    </row>
    <row r="1207" spans="1:6" ht="128.25">
      <c r="A1207" s="327" t="s">
        <v>2154</v>
      </c>
      <c r="B1207" s="328" t="s">
        <v>4718</v>
      </c>
      <c r="C1207" s="328" t="s">
        <v>4707</v>
      </c>
      <c r="D1207" s="329">
        <v>1.0000000000000001E-5</v>
      </c>
      <c r="F1207" s="327" t="str">
        <f>"Declarable at "&amp;D1207*100&amp;"% - CAS No. "&amp;Table237[[#This Row],[CAS]]&amp;", "&amp;Table237[[#This Row],[Descriptions]]</f>
        <v>Declarable at 0.001% - CAS No. 133921-38-7, C19 PFCA</v>
      </c>
    </row>
    <row r="1208" spans="1:6" ht="128.25">
      <c r="A1208" s="327" t="s">
        <v>2236</v>
      </c>
      <c r="B1208" s="328" t="s">
        <v>4719</v>
      </c>
      <c r="C1208" s="328" t="s">
        <v>4707</v>
      </c>
      <c r="D1208" s="329">
        <v>1.0000000000000001E-5</v>
      </c>
      <c r="F1208" s="327" t="str">
        <f>"Declarable at "&amp;D1208*100&amp;"% - CAS No. "&amp;Table237[[#This Row],[CAS]]&amp;", "&amp;Table237[[#This Row],[Descriptions]]</f>
        <v>Declarable at 0.001% - CAS No. 141074-63-7, C15 PFCA</v>
      </c>
    </row>
    <row r="1209" spans="1:6" ht="128.25">
      <c r="A1209" s="327" t="s">
        <v>2264</v>
      </c>
      <c r="B1209" s="328" t="s">
        <v>4720</v>
      </c>
      <c r="C1209" s="328" t="s">
        <v>4707</v>
      </c>
      <c r="D1209" s="329">
        <v>1.0000000000000001E-5</v>
      </c>
      <c r="F1209" s="327" t="str">
        <f>"Declarable at "&amp;D1209*100&amp;"% - CAS No. "&amp;Table237[[#This Row],[CAS]]&amp;", "&amp;Table237[[#This Row],[Descriptions]]</f>
        <v>Declarable at 0.001% - CAS No. 148240-85-1, 1,3-Propanediol, 2,2-bis(.gamma.-.omega.-perfluoro-C4-10-alkyl)thiomethyl derivs., phosphates, ammonium salts</v>
      </c>
    </row>
    <row r="1210" spans="1:6" ht="128.25">
      <c r="A1210" s="327" t="s">
        <v>2265</v>
      </c>
      <c r="B1210" s="328" t="s">
        <v>4721</v>
      </c>
      <c r="C1210" s="328" t="s">
        <v>4707</v>
      </c>
      <c r="D1210" s="329">
        <v>1.0000000000000001E-5</v>
      </c>
      <c r="F1210" s="327" t="str">
        <f>"Declarable at "&amp;D1210*100&amp;"% - CAS No. "&amp;Table237[[#This Row],[CAS]]&amp;", "&amp;Table237[[#This Row],[Descriptions]]</f>
        <v>Declarable at 0.001% - CAS No. 148240-87-3, 1,3-Propanediol, 2,2-bis(.gamma.-.omega.-perfluoro-C6-12-alkyl)thiomethyl derivs., phosphates, ammonium salts</v>
      </c>
    </row>
    <row r="1211" spans="1:6" ht="128.25">
      <c r="A1211" s="327" t="s">
        <v>2266</v>
      </c>
      <c r="B1211" s="328"/>
      <c r="C1211" s="328" t="s">
        <v>4707</v>
      </c>
      <c r="D1211" s="329">
        <v>1.0000000000000001E-5</v>
      </c>
      <c r="F1211" s="327" t="str">
        <f>"Declarable at "&amp;D1211*100&amp;"% - CAS No. "&amp;Table237[[#This Row],[CAS]]&amp;", "&amp;Table237[[#This Row],[Descriptions]]</f>
        <v xml:space="preserve">Declarable at 0.001% - CAS No. 148240-89-5, </v>
      </c>
    </row>
    <row r="1212" spans="1:6" ht="128.25">
      <c r="A1212" s="327" t="s">
        <v>2323</v>
      </c>
      <c r="B1212" s="328" t="s">
        <v>4722</v>
      </c>
      <c r="C1212" s="328" t="s">
        <v>4707</v>
      </c>
      <c r="D1212" s="329">
        <v>1.0000000000000001E-5</v>
      </c>
      <c r="F1212" s="327" t="str">
        <f>"Declarable at "&amp;D1212*100&amp;"% - CAS No. "&amp;Table237[[#This Row],[CAS]]&amp;", "&amp;Table237[[#This Row],[Descriptions]]</f>
        <v>Declarable at 0.001% - CAS No. 16517-11-6, C18 PFCA</v>
      </c>
    </row>
    <row r="1213" spans="1:6" ht="128.25">
      <c r="A1213" s="327" t="s">
        <v>2345</v>
      </c>
      <c r="B1213" s="328" t="s">
        <v>4723</v>
      </c>
      <c r="C1213" s="328" t="s">
        <v>4707</v>
      </c>
      <c r="D1213" s="329">
        <v>1.0000000000000001E-5</v>
      </c>
      <c r="F1213" s="327" t="str">
        <f>"Declarable at "&amp;D1213*100&amp;"% - CAS No. "&amp;Table237[[#This Row],[CAS]]&amp;", "&amp;Table237[[#This Row],[Descriptions]]</f>
        <v>Declarable at 0.001% - CAS No. 1763-23-1, Perfluorooctane sulfonic acid</v>
      </c>
    </row>
    <row r="1214" spans="1:6" ht="128.25">
      <c r="A1214" s="327" t="s">
        <v>2347</v>
      </c>
      <c r="B1214" s="328" t="s">
        <v>4724</v>
      </c>
      <c r="C1214" s="328" t="s">
        <v>4707</v>
      </c>
      <c r="D1214" s="329">
        <v>1.0000000000000001E-5</v>
      </c>
      <c r="F1214" s="327" t="str">
        <f>"Declarable at "&amp;D1214*100&amp;"% - CAS No. "&amp;Table237[[#This Row],[CAS]]&amp;", "&amp;Table237[[#This Row],[Descriptions]]</f>
        <v>Declarable at 0.001% - CAS No. 17741-60-5, 2-Propenoic acid, 3,3,4,4,5,5,6,6,7,7,8,8,9,9,10,10,11,11, 12,12,12-heneicosafluorododecyl ester.</v>
      </c>
    </row>
    <row r="1215" spans="1:6" ht="128.25">
      <c r="A1215" s="327" t="s">
        <v>2356</v>
      </c>
      <c r="B1215" s="328"/>
      <c r="C1215" s="328" t="s">
        <v>4707</v>
      </c>
      <c r="D1215" s="329">
        <v>1.0000000000000001E-5</v>
      </c>
      <c r="F1215" s="327" t="str">
        <f>"Declarable at "&amp;D1215*100&amp;"% - CAS No. "&amp;Table237[[#This Row],[CAS]]&amp;", "&amp;Table237[[#This Row],[Descriptions]]</f>
        <v xml:space="preserve">Declarable at 0.001% - CAS No. 183146-60-3, </v>
      </c>
    </row>
    <row r="1216" spans="1:6" ht="128.25">
      <c r="A1216" s="327" t="s">
        <v>2382</v>
      </c>
      <c r="B1216" s="328" t="s">
        <v>4725</v>
      </c>
      <c r="C1216" s="328" t="s">
        <v>4707</v>
      </c>
      <c r="D1216" s="329">
        <v>1.0000000000000001E-5</v>
      </c>
      <c r="F1216" s="327" t="str">
        <f>"Declarable at "&amp;D1216*100&amp;"% - CAS No. "&amp;Table237[[#This Row],[CAS]]&amp;", "&amp;Table237[[#This Row],[Descriptions]]</f>
        <v>Declarable at 0.001% - CAS No. 1996-88-9, 8:2 Fluorotelomer methacrylate</v>
      </c>
    </row>
    <row r="1217" spans="1:6" ht="128.25">
      <c r="A1217" s="327" t="s">
        <v>2390</v>
      </c>
      <c r="B1217" s="328" t="s">
        <v>4726</v>
      </c>
      <c r="C1217" s="328" t="s">
        <v>4707</v>
      </c>
      <c r="D1217" s="329">
        <v>1.0000000000000001E-5</v>
      </c>
      <c r="F1217" s="327" t="str">
        <f>"Declarable at "&amp;D1217*100&amp;"% - CAS No. "&amp;Table237[[#This Row],[CAS]]&amp;", "&amp;Table237[[#This Row],[Descriptions]]</f>
        <v>Declarable at 0.001% - CAS No. 2043-53-0, 1,1,1,2,2,3,3,4,4,5,5,6,6,7,7,8,8-Heptadecafluoro-10-iododecane</v>
      </c>
    </row>
    <row r="1218" spans="1:6" ht="128.25">
      <c r="A1218" s="327" t="s">
        <v>2391</v>
      </c>
      <c r="B1218" s="328" t="s">
        <v>4727</v>
      </c>
      <c r="C1218" s="328" t="s">
        <v>4707</v>
      </c>
      <c r="D1218" s="329">
        <v>1.0000000000000001E-5</v>
      </c>
      <c r="F1218" s="327" t="str">
        <f>"Declarable at "&amp;D1218*100&amp;"% - CAS No. "&amp;Table237[[#This Row],[CAS]]&amp;", "&amp;Table237[[#This Row],[Descriptions]]</f>
        <v>Declarable at 0.001% - CAS No. 2043-54-1, Dodecane, 1,1,1,2,2,3,3,4,4,5,5,6,6,7,7,8,8,9,9,10,10-heneicosafluoro-12-iodo-.</v>
      </c>
    </row>
    <row r="1219" spans="1:6" ht="128.25">
      <c r="A1219" s="327" t="s">
        <v>2396</v>
      </c>
      <c r="B1219" s="328" t="s">
        <v>4728</v>
      </c>
      <c r="C1219" s="328" t="s">
        <v>4707</v>
      </c>
      <c r="D1219" s="329">
        <v>1.0000000000000001E-5</v>
      </c>
      <c r="F1219" s="327" t="str">
        <f>"Declarable at "&amp;D1219*100&amp;"% - CAS No. "&amp;Table237[[#This Row],[CAS]]&amp;", "&amp;Table237[[#This Row],[Descriptions]]</f>
        <v>Declarable at 0.001% - CAS No. 2058-94-8, Henicosafluoroundecanoic acid</v>
      </c>
    </row>
    <row r="1220" spans="1:6" ht="128.25">
      <c r="A1220" s="327" t="s">
        <v>2407</v>
      </c>
      <c r="B1220" s="328" t="s">
        <v>4729</v>
      </c>
      <c r="C1220" s="328" t="s">
        <v>4707</v>
      </c>
      <c r="D1220" s="329">
        <v>1.0000000000000001E-5</v>
      </c>
      <c r="F1220" s="327" t="str">
        <f>"Declarable at "&amp;D1220*100&amp;"% - CAS No. "&amp;Table237[[#This Row],[CAS]]&amp;", "&amp;Table237[[#This Row],[Descriptions]]</f>
        <v>Declarable at 0.001% - CAS No. 21049-39-8, Sodium salts of perfluorononan-1-oic-acid</v>
      </c>
    </row>
    <row r="1221" spans="1:6" ht="128.25">
      <c r="A1221" s="327" t="s">
        <v>2412</v>
      </c>
      <c r="B1221" s="328" t="s">
        <v>4730</v>
      </c>
      <c r="C1221" s="328" t="s">
        <v>4707</v>
      </c>
      <c r="D1221" s="329">
        <v>1.0000000000000001E-5</v>
      </c>
      <c r="F1221" s="327" t="str">
        <f>"Declarable at "&amp;D1221*100&amp;"% - CAS No. "&amp;Table237[[#This Row],[CAS]]&amp;", "&amp;Table237[[#This Row],[Descriptions]]</f>
        <v>Declarable at 0.001% - CAS No. 21652-58-4, 8:2 Fluorotelomer olefin</v>
      </c>
    </row>
    <row r="1222" spans="1:6" ht="128.25">
      <c r="A1222" s="327" t="s">
        <v>2438</v>
      </c>
      <c r="B1222" s="328" t="s">
        <v>4731</v>
      </c>
      <c r="C1222" s="328" t="s">
        <v>4707</v>
      </c>
      <c r="D1222" s="329">
        <v>1.0000000000000001E-5</v>
      </c>
      <c r="F1222" s="327" t="str">
        <f>"Declarable at "&amp;D1222*100&amp;"% - CAS No. "&amp;Table237[[#This Row],[CAS]]&amp;", "&amp;Table237[[#This Row],[Descriptions]]</f>
        <v>Declarable at 0.001% - CAS No. 2395-00-8, Perfluorooctanoic Acid potassium salt</v>
      </c>
    </row>
    <row r="1223" spans="1:6" ht="128.25">
      <c r="A1223" s="327" t="s">
        <v>2441</v>
      </c>
      <c r="B1223" s="328" t="s">
        <v>4726</v>
      </c>
      <c r="C1223" s="328" t="s">
        <v>4707</v>
      </c>
      <c r="D1223" s="329">
        <v>1.0000000000000001E-5</v>
      </c>
      <c r="F1223" s="327" t="str">
        <f>"Declarable at "&amp;D1223*100&amp;"% - CAS No. "&amp;Table237[[#This Row],[CAS]]&amp;", "&amp;Table237[[#This Row],[Descriptions]]</f>
        <v>Declarable at 0.001% - CAS No. 24216-05-5, 1,1,1,2,2,3,3,4,4,5,5,6,6,7,7,8,8-Heptadecafluoro-10-iododecane</v>
      </c>
    </row>
    <row r="1224" spans="1:6" ht="128.25">
      <c r="A1224" s="327" t="s">
        <v>2450</v>
      </c>
      <c r="B1224" s="328" t="s">
        <v>4732</v>
      </c>
      <c r="C1224" s="328" t="s">
        <v>4707</v>
      </c>
      <c r="D1224" s="329">
        <v>1.0000000000000001E-5</v>
      </c>
      <c r="F1224" s="327" t="str">
        <f>"Declarable at "&amp;D1224*100&amp;"% - CAS No. "&amp;Table237[[#This Row],[CAS]]&amp;", "&amp;Table237[[#This Row],[Descriptions]]</f>
        <v>Declarable at 0.001% - CAS No. 251099-16-8, didecyldimethylammonium perfluorooctane sulfonate</v>
      </c>
    </row>
    <row r="1225" spans="1:6" ht="128.25">
      <c r="A1225" s="327" t="s">
        <v>2501</v>
      </c>
      <c r="B1225" s="328" t="s">
        <v>4733</v>
      </c>
      <c r="C1225" s="328" t="s">
        <v>4707</v>
      </c>
      <c r="D1225" s="329">
        <v>1.0000000000000001E-5</v>
      </c>
      <c r="F1225" s="327" t="str">
        <f>"Declarable at "&amp;D1225*100&amp;"% - CAS No. "&amp;Table237[[#This Row],[CAS]]&amp;", "&amp;Table237[[#This Row],[Descriptions]]</f>
        <v>Declarable at 0.001% - CAS No. 27854-31-5, Decanoic acid, 3,3,4,4,5,5,6,6,7,7,8,8,9,9,10,10,10-heptadecafluoro-</v>
      </c>
    </row>
    <row r="1226" spans="1:6" ht="128.25">
      <c r="A1226" s="327" t="s">
        <v>2503</v>
      </c>
      <c r="B1226" s="328" t="s">
        <v>4734</v>
      </c>
      <c r="C1226" s="328" t="s">
        <v>4707</v>
      </c>
      <c r="D1226" s="329">
        <v>1.0000000000000001E-5</v>
      </c>
      <c r="F1226" s="327" t="str">
        <f>"Declarable at "&amp;D1226*100&amp;"% - CAS No. "&amp;Table237[[#This Row],[CAS]]&amp;", "&amp;Table237[[#This Row],[Descriptions]]</f>
        <v>Declarable at 0.001% - CAS No. 27905-45-9, 8:2 Fluorotelomer acrylates</v>
      </c>
    </row>
    <row r="1227" spans="1:6" ht="128.25">
      <c r="A1227" s="327" t="s">
        <v>2506</v>
      </c>
      <c r="B1227" s="328" t="s">
        <v>4735</v>
      </c>
      <c r="C1227" s="328" t="s">
        <v>4707</v>
      </c>
      <c r="D1227" s="329">
        <v>1.0000000000000001E-5</v>
      </c>
      <c r="F1227" s="327" t="str">
        <f>"Declarable at "&amp;D1227*100&amp;"% - CAS No. "&amp;Table237[[#This Row],[CAS]]&amp;", "&amp;Table237[[#This Row],[Descriptions]]</f>
        <v>Declarable at 0.001% - CAS No. 2795-39-3, potassium perfluorooctane sulfonate</v>
      </c>
    </row>
    <row r="1228" spans="1:6" ht="128.25">
      <c r="A1228" s="327" t="s">
        <v>2515</v>
      </c>
      <c r="B1228" s="328" t="s">
        <v>4736</v>
      </c>
      <c r="C1228" s="328" t="s">
        <v>4707</v>
      </c>
      <c r="D1228" s="329">
        <v>1.0000000000000001E-5</v>
      </c>
      <c r="F1228" s="327" t="str">
        <f>"Declarable at "&amp;D1228*100&amp;"% - CAS No. "&amp;Table237[[#This Row],[CAS]]&amp;", "&amp;Table237[[#This Row],[Descriptions]]</f>
        <v>Declarable at 0.001% - CAS No. 29081-56-9, ammonium perfluorooctane sulfonate</v>
      </c>
    </row>
    <row r="1229" spans="1:6" ht="128.25">
      <c r="A1229" s="327" t="s">
        <v>2520</v>
      </c>
      <c r="B1229" s="328" t="s">
        <v>4737</v>
      </c>
      <c r="C1229" s="328" t="s">
        <v>4707</v>
      </c>
      <c r="D1229" s="329">
        <v>1.0000000000000001E-5</v>
      </c>
      <c r="F1229" s="327" t="str">
        <f>"Declarable at "&amp;D1229*100&amp;"% - CAS No. "&amp;Table237[[#This Row],[CAS]]&amp;", "&amp;Table237[[#This Row],[Descriptions]]</f>
        <v>Declarable at 0.001% - CAS No. 29457-72-5, lithium perfluorooctane sulfonate</v>
      </c>
    </row>
    <row r="1230" spans="1:6" ht="128.25">
      <c r="A1230" s="327" t="s">
        <v>2528</v>
      </c>
      <c r="B1230" s="328" t="s">
        <v>4738</v>
      </c>
      <c r="C1230" s="328" t="s">
        <v>4707</v>
      </c>
      <c r="D1230" s="329">
        <v>1.0000000000000001E-5</v>
      </c>
      <c r="F1230" s="327" t="str">
        <f>"Declarable at "&amp;D1230*100&amp;"% - CAS No. "&amp;Table237[[#This Row],[CAS]]&amp;", "&amp;Table237[[#This Row],[Descriptions]]</f>
        <v>Declarable at 0.001% - CAS No. 30046-31-2, Tetradecane, 1,1,1,2,2,3,3,4,4,5,5,6,6,7,7,8,8,9,9,10,10,11,11,12,12-pentacosafluoro-14-iodo-.</v>
      </c>
    </row>
    <row r="1231" spans="1:6" ht="128.25">
      <c r="A1231" s="327" t="s">
        <v>2535</v>
      </c>
      <c r="B1231" s="328" t="s">
        <v>4739</v>
      </c>
      <c r="C1231" s="328" t="s">
        <v>4707</v>
      </c>
      <c r="D1231" s="329">
        <v>1.0000000000000001E-5</v>
      </c>
      <c r="F1231" s="327" t="str">
        <f>"Declarable at "&amp;D1231*100&amp;"% - CAS No. "&amp;Table237[[#This Row],[CAS]]&amp;", "&amp;Table237[[#This Row],[Descriptions]]</f>
        <v>Declarable at 0.001% - CAS No. 307-35-7, perfluorooctane sulfonyl fluoride</v>
      </c>
    </row>
    <row r="1232" spans="1:6" ht="128.25">
      <c r="A1232" s="327" t="s">
        <v>2536</v>
      </c>
      <c r="B1232" s="328" t="s">
        <v>4740</v>
      </c>
      <c r="C1232" s="328" t="s">
        <v>4707</v>
      </c>
      <c r="D1232" s="329">
        <v>1.0000000000000001E-5</v>
      </c>
      <c r="F1232" s="327" t="str">
        <f>"Declarable at "&amp;D1232*100&amp;"% - CAS No. "&amp;Table237[[#This Row],[CAS]]&amp;", "&amp;Table237[[#This Row],[Descriptions]]</f>
        <v>Declarable at 0.001% - CAS No. 307-55-1, Tricosafluorododecanoic acid</v>
      </c>
    </row>
    <row r="1233" spans="1:6" ht="128.25">
      <c r="A1233" s="327" t="s">
        <v>2542</v>
      </c>
      <c r="B1233" s="328" t="s">
        <v>4741</v>
      </c>
      <c r="C1233" s="328" t="s">
        <v>4707</v>
      </c>
      <c r="D1233" s="329">
        <v>1.0000000000000001E-5</v>
      </c>
      <c r="F1233" s="327" t="str">
        <f>"Declarable at "&amp;D1233*100&amp;"% - CAS No. "&amp;Table237[[#This Row],[CAS]]&amp;", "&amp;Table237[[#This Row],[Descriptions]]</f>
        <v>Declarable at 0.001% - CAS No. 3102-79-2, Perfluorodecyldichloromethylsilane</v>
      </c>
    </row>
    <row r="1234" spans="1:6" ht="128.25">
      <c r="A1234" s="327" t="s">
        <v>2543</v>
      </c>
      <c r="B1234" s="328" t="s">
        <v>4742</v>
      </c>
      <c r="C1234" s="328" t="s">
        <v>4707</v>
      </c>
      <c r="D1234" s="329">
        <v>1.0000000000000001E-5</v>
      </c>
      <c r="F1234" s="327" t="str">
        <f>"Declarable at "&amp;D1234*100&amp;"% - CAS No. "&amp;Table237[[#This Row],[CAS]]&amp;", "&amp;Table237[[#This Row],[Descriptions]]</f>
        <v>Declarable at 0.001% - CAS No. 3108-24-5, Pentadecafluoro-octanoic
acid ethyl ester</v>
      </c>
    </row>
    <row r="1235" spans="1:6" ht="128.25">
      <c r="A1235" s="327" t="s">
        <v>2544</v>
      </c>
      <c r="B1235" s="328" t="s">
        <v>4743</v>
      </c>
      <c r="C1235" s="328" t="s">
        <v>4707</v>
      </c>
      <c r="D1235" s="329">
        <v>1.0000000000000001E-5</v>
      </c>
      <c r="F1235" s="327" t="str">
        <f>"Declarable at "&amp;D1235*100&amp;"% - CAS No. "&amp;Table237[[#This Row],[CAS]]&amp;", "&amp;Table237[[#This Row],[Descriptions]]</f>
        <v>Declarable at 0.001% - CAS No. 3108-42-7, C10-PFCA and its sodium and ammonium salts</v>
      </c>
    </row>
    <row r="1236" spans="1:6" ht="128.25">
      <c r="A1236" s="327" t="s">
        <v>2562</v>
      </c>
      <c r="B1236" s="328" t="s">
        <v>4744</v>
      </c>
      <c r="C1236" s="328" t="s">
        <v>4707</v>
      </c>
      <c r="D1236" s="329">
        <v>1.0000000000000001E-5</v>
      </c>
      <c r="F1236" s="327" t="str">
        <f>"Declarable at "&amp;D1236*100&amp;"% - CAS No. "&amp;Table237[[#This Row],[CAS]]&amp;", "&amp;Table237[[#This Row],[Descriptions]]</f>
        <v>Declarable at 0.001% - CAS No. 325459-92-5, Tris[4-(3,3,4,4,5,5,6,6,7,7,8,8,9,9,10,10,10-heptadecafluorodecyl)phenyl]phosphine</v>
      </c>
    </row>
    <row r="1237" spans="1:6" ht="128.25">
      <c r="A1237" s="327" t="s">
        <v>2564</v>
      </c>
      <c r="B1237" s="328" t="s">
        <v>4745</v>
      </c>
      <c r="C1237" s="328" t="s">
        <v>4707</v>
      </c>
      <c r="D1237" s="329">
        <v>1.0000000000000001E-5</v>
      </c>
      <c r="F1237" s="327" t="str">
        <f>"Declarable at "&amp;D1237*100&amp;"% - CAS No. "&amp;Table237[[#This Row],[CAS]]&amp;", "&amp;Table237[[#This Row],[Descriptions]]</f>
        <v>Declarable at 0.001% - CAS No. 326475-46-1, bis[tris(4-(3,3,4,4,5,5,6,6,7,7,8,8,9,9,10,10,10-heptadecafluorodecyl)phenyl)phosphine]palladium(ii) dichloride</v>
      </c>
    </row>
    <row r="1238" spans="1:6" ht="128.25">
      <c r="A1238" s="327" t="s">
        <v>2574</v>
      </c>
      <c r="B1238" s="328" t="s">
        <v>4746</v>
      </c>
      <c r="C1238" s="328" t="s">
        <v>4707</v>
      </c>
      <c r="D1238" s="329">
        <v>1.0000000000000001E-5</v>
      </c>
      <c r="F1238" s="327" t="str">
        <f>"Declarable at "&amp;D1238*100&amp;"% - CAS No. "&amp;Table237[[#This Row],[CAS]]&amp;", "&amp;Table237[[#This Row],[Descriptions]]</f>
        <v>Declarable at 0.001% - CAS No. 33496-48-9, Pentadecafluorooctanoic anhydride</v>
      </c>
    </row>
    <row r="1239" spans="1:6" ht="128.25">
      <c r="A1239" s="327" t="s">
        <v>2576</v>
      </c>
      <c r="B1239" s="328" t="s">
        <v>4747</v>
      </c>
      <c r="C1239" s="328" t="s">
        <v>4707</v>
      </c>
      <c r="D1239" s="329">
        <v>1.0000000000000001E-5</v>
      </c>
      <c r="F1239" s="327" t="str">
        <f>"Declarable at "&amp;D1239*100&amp;"% - CAS No. "&amp;Table237[[#This Row],[CAS]]&amp;", "&amp;Table237[[#This Row],[Descriptions]]</f>
        <v>Declarable at 0.001% - CAS No. 335-66-0, Pentadecafluoro-octanoyl
fluoride</v>
      </c>
    </row>
    <row r="1240" spans="1:6" ht="128.25">
      <c r="A1240" s="327" t="s">
        <v>2578</v>
      </c>
      <c r="B1240" s="328" t="s">
        <v>4748</v>
      </c>
      <c r="C1240" s="328" t="s">
        <v>4707</v>
      </c>
      <c r="D1240" s="329">
        <v>1.0000000000000001E-5</v>
      </c>
      <c r="F1240" s="327" t="str">
        <f>"Declarable at "&amp;D1240*100&amp;"% - CAS No. "&amp;Table237[[#This Row],[CAS]]&amp;", "&amp;Table237[[#This Row],[Descriptions]]</f>
        <v>Declarable at 0.001% - CAS No. 335-76-2, Nonadecafluorodecanoic acid</v>
      </c>
    </row>
    <row r="1241" spans="1:6" ht="128.25">
      <c r="A1241" s="327" t="s">
        <v>2579</v>
      </c>
      <c r="B1241" s="328" t="s">
        <v>4749</v>
      </c>
      <c r="C1241" s="328" t="s">
        <v>4707</v>
      </c>
      <c r="D1241" s="329">
        <v>1.0000000000000001E-5</v>
      </c>
      <c r="F1241" s="327" t="str">
        <f>"Declarable at "&amp;D1241*100&amp;"% - CAS No. "&amp;Table237[[#This Row],[CAS]]&amp;", "&amp;Table237[[#This Row],[Descriptions]]</f>
        <v>Declarable at 0.001% - CAS No. 335-93-3, Perfluorooctanoic Acid silver salt</v>
      </c>
    </row>
    <row r="1242" spans="1:6" ht="128.25">
      <c r="A1242" s="327" t="s">
        <v>2580</v>
      </c>
      <c r="B1242" s="328" t="s">
        <v>4750</v>
      </c>
      <c r="C1242" s="328" t="s">
        <v>4707</v>
      </c>
      <c r="D1242" s="329">
        <v>1.0000000000000001E-5</v>
      </c>
      <c r="F1242" s="327" t="str">
        <f>"Declarable at "&amp;D1242*100&amp;"% - CAS No. "&amp;Table237[[#This Row],[CAS]]&amp;", "&amp;Table237[[#This Row],[Descriptions]]</f>
        <v>Declarable at 0.001% - CAS No. 335-95-5, Perfluorooctanoic Acid sodium salt</v>
      </c>
    </row>
    <row r="1243" spans="1:6" ht="128.25">
      <c r="A1243" s="327" t="s">
        <v>2591</v>
      </c>
      <c r="B1243" s="328" t="s">
        <v>4716</v>
      </c>
      <c r="C1243" s="328" t="s">
        <v>4707</v>
      </c>
      <c r="D1243" s="329">
        <v>1.0000000000000001E-5</v>
      </c>
      <c r="F1243" s="327" t="str">
        <f>"Declarable at "&amp;D1243*100&amp;"% - CAS No. "&amp;Table237[[#This Row],[CAS]]&amp;", "&amp;Table237[[#This Row],[Descriptions]]</f>
        <v>Declarable at 0.001% - CAS No. 34362-49-7, Copolymer made by a mix where some are PFOA precursors</v>
      </c>
    </row>
    <row r="1244" spans="1:6" ht="128.25">
      <c r="A1244" s="327" t="s">
        <v>2592</v>
      </c>
      <c r="B1244" s="328" t="s">
        <v>4716</v>
      </c>
      <c r="C1244" s="328" t="s">
        <v>4707</v>
      </c>
      <c r="D1244" s="329">
        <v>1.0000000000000001E-5</v>
      </c>
      <c r="F1244" s="327" t="str">
        <f>"Declarable at "&amp;D1244*100&amp;"% - CAS No. "&amp;Table237[[#This Row],[CAS]]&amp;", "&amp;Table237[[#This Row],[Descriptions]]</f>
        <v>Declarable at 0.001% - CAS No. 34395-24-9, Copolymer made by a mix where some are PFOA precursors</v>
      </c>
    </row>
    <row r="1245" spans="1:6" ht="128.25">
      <c r="A1245" s="327" t="s">
        <v>2645</v>
      </c>
      <c r="B1245" s="328" t="s">
        <v>4751</v>
      </c>
      <c r="C1245" s="328" t="s">
        <v>4707</v>
      </c>
      <c r="D1245" s="329">
        <v>1.0000000000000001E-5</v>
      </c>
      <c r="F1245" s="327" t="str">
        <f>"Declarable at "&amp;D1245*100&amp;"% - CAS No. "&amp;Table237[[#This Row],[CAS]]&amp;", "&amp;Table237[[#This Row],[Descriptions]]</f>
        <v>Declarable at 0.001% - CAS No. 375-95-1, Perfluorononan-1-oic acid</v>
      </c>
    </row>
    <row r="1246" spans="1:6" ht="128.25">
      <c r="A1246" s="327" t="s">
        <v>2646</v>
      </c>
      <c r="B1246" s="328" t="s">
        <v>4752</v>
      </c>
      <c r="C1246" s="328" t="s">
        <v>4707</v>
      </c>
      <c r="D1246" s="329">
        <v>1.0000000000000001E-5</v>
      </c>
      <c r="F1246" s="327" t="str">
        <f>"Declarable at "&amp;D1246*100&amp;"% - CAS No. "&amp;Table237[[#This Row],[CAS]]&amp;", "&amp;Table237[[#This Row],[Descriptions]]</f>
        <v>Declarable at 0.001% - CAS No. 376-06-7, Heptacosafluorotetradecanoic acid</v>
      </c>
    </row>
    <row r="1247" spans="1:6" ht="128.25">
      <c r="A1247" s="327" t="s">
        <v>2647</v>
      </c>
      <c r="B1247" s="328" t="s">
        <v>4753</v>
      </c>
      <c r="C1247" s="328" t="s">
        <v>4707</v>
      </c>
      <c r="D1247" s="329">
        <v>1.0000000000000001E-5</v>
      </c>
      <c r="F1247" s="327" t="str">
        <f>"Declarable at "&amp;D1247*100&amp;"% - CAS No. "&amp;Table237[[#This Row],[CAS]]&amp;", "&amp;Table237[[#This Row],[Descriptions]]</f>
        <v>Declarable at 0.001% - CAS No. 376-27-2, Pentadecafluoro-octanoic
acid methyl ester</v>
      </c>
    </row>
    <row r="1248" spans="1:6" ht="128.25">
      <c r="A1248" s="327" t="s">
        <v>2652</v>
      </c>
      <c r="B1248" s="328" t="s">
        <v>4754</v>
      </c>
      <c r="C1248" s="328" t="s">
        <v>4707</v>
      </c>
      <c r="D1248" s="329">
        <v>1.0000000000000001E-5</v>
      </c>
      <c r="F1248" s="327" t="str">
        <f>"Declarable at "&amp;D1248*100&amp;"% - CAS No. "&amp;Table237[[#This Row],[CAS]]&amp;", "&amp;Table237[[#This Row],[Descriptions]]</f>
        <v>Declarable at 0.001% - CAS No. 3825-26-1, Ammonium pentadecafluorooctanoate (APFO)</v>
      </c>
    </row>
    <row r="1249" spans="1:6" ht="128.25">
      <c r="A1249" s="327" t="s">
        <v>2653</v>
      </c>
      <c r="B1249" s="328" t="s">
        <v>4743</v>
      </c>
      <c r="C1249" s="328" t="s">
        <v>4707</v>
      </c>
      <c r="D1249" s="329">
        <v>1.0000000000000001E-5</v>
      </c>
      <c r="F1249" s="327" t="str">
        <f>"Declarable at "&amp;D1249*100&amp;"% - CAS No. "&amp;Table237[[#This Row],[CAS]]&amp;", "&amp;Table237[[#This Row],[Descriptions]]</f>
        <v>Declarable at 0.001% - CAS No. 3830-45-3, C10-PFCA and its sodium and ammonium salts</v>
      </c>
    </row>
    <row r="1250" spans="1:6" ht="128.25">
      <c r="A1250" s="327" t="s">
        <v>2657</v>
      </c>
      <c r="B1250" s="328" t="s">
        <v>4755</v>
      </c>
      <c r="C1250" s="328" t="s">
        <v>4707</v>
      </c>
      <c r="D1250" s="329">
        <v>1.0000000000000001E-5</v>
      </c>
      <c r="F1250" s="327" t="str">
        <f>"Declarable at "&amp;D1250*100&amp;"% - CAS No. "&amp;Table237[[#This Row],[CAS]]&amp;", "&amp;Table237[[#This Row],[Descriptions]]</f>
        <v>Declarable at 0.001% - CAS No. 39186-68-0, Polyfluorinated Amides</v>
      </c>
    </row>
    <row r="1251" spans="1:6" ht="128.25">
      <c r="A1251" s="327" t="s">
        <v>2659</v>
      </c>
      <c r="B1251" s="328" t="s">
        <v>4756</v>
      </c>
      <c r="C1251" s="328" t="s">
        <v>4707</v>
      </c>
      <c r="D1251" s="329">
        <v>1.0000000000000001E-5</v>
      </c>
      <c r="F1251" s="327" t="str">
        <f>"Declarable at "&amp;D1251*100&amp;"% - CAS No. "&amp;Table237[[#This Row],[CAS]]&amp;", "&amp;Table237[[#This Row],[Descriptions]]</f>
        <v>Declarable at 0.001% - CAS No. 39239-77-5, 1-Tetradecanol, 3,3,4,4,5,5,6,6,7,7,8,8,9,9,10,10,11,11,12,12,13,13,14,14,14-pentacosafluoro-.</v>
      </c>
    </row>
    <row r="1252" spans="1:6" ht="128.25">
      <c r="A1252" s="327" t="s">
        <v>2664</v>
      </c>
      <c r="B1252" s="328" t="s">
        <v>4757</v>
      </c>
      <c r="C1252" s="328" t="s">
        <v>4707</v>
      </c>
      <c r="D1252" s="329">
        <v>1.0000000000000001E-5</v>
      </c>
      <c r="F1252" s="327" t="str">
        <f>"Declarable at "&amp;D1252*100&amp;"% - CAS No. "&amp;Table237[[#This Row],[CAS]]&amp;", "&amp;Table237[[#This Row],[Descriptions]]</f>
        <v>Declarable at 0.001% - CAS No. 40143-78-0, Perfluorooctyl phosphonic acid</v>
      </c>
    </row>
    <row r="1253" spans="1:6" ht="128.25">
      <c r="A1253" s="327" t="s">
        <v>2665</v>
      </c>
      <c r="B1253" s="328" t="s">
        <v>4758</v>
      </c>
      <c r="C1253" s="328" t="s">
        <v>4707</v>
      </c>
      <c r="D1253" s="329">
        <v>1.0000000000000001E-5</v>
      </c>
      <c r="F1253" s="327" t="str">
        <f>"Declarable at "&amp;D1253*100&amp;"% - CAS No. "&amp;Table237[[#This Row],[CAS]]&amp;", "&amp;Table237[[#This Row],[Descriptions]]</f>
        <v>Declarable at 0.001% - CAS No. 40143-79-1, Bis(perfluorooctyl) phosphinic acid</v>
      </c>
    </row>
    <row r="1254" spans="1:6" ht="128.25">
      <c r="A1254" s="327" t="s">
        <v>2673</v>
      </c>
      <c r="B1254" s="328" t="s">
        <v>4759</v>
      </c>
      <c r="C1254" s="328" t="s">
        <v>4707</v>
      </c>
      <c r="D1254" s="329">
        <v>1.0000000000000001E-5</v>
      </c>
      <c r="F1254" s="327" t="str">
        <f>"Declarable at "&amp;D1254*100&amp;"% - CAS No. "&amp;Table237[[#This Row],[CAS]]&amp;", "&amp;Table237[[#This Row],[Descriptions]]</f>
        <v>Declarable at 0.001% - CAS No. 41358-63-8, N-[3-[bis(2-hydroxyethyl)amino]propyl]-2,2,3,3,4,4,5,5,6,6,7,7,8,8,8-pentadecafluorooctanamide</v>
      </c>
    </row>
    <row r="1255" spans="1:6" ht="128.25">
      <c r="A1255" s="327" t="s">
        <v>2675</v>
      </c>
      <c r="B1255" s="328" t="s">
        <v>4760</v>
      </c>
      <c r="C1255" s="328" t="s">
        <v>4707</v>
      </c>
      <c r="D1255" s="329">
        <v>1.0000000000000001E-5</v>
      </c>
      <c r="F1255" s="327" t="str">
        <f>"Declarable at "&amp;D1255*100&amp;"% - CAS No. "&amp;Table237[[#This Row],[CAS]]&amp;", "&amp;Table237[[#This Row],[Descriptions]]</f>
        <v>Declarable at 0.001% - CAS No. 4149-60-4, C9-PFCA and its sodium and ammonium salts</v>
      </c>
    </row>
    <row r="1256" spans="1:6" ht="128.25">
      <c r="A1256" s="327" t="s">
        <v>2726</v>
      </c>
      <c r="B1256" s="328"/>
      <c r="C1256" s="328" t="s">
        <v>4707</v>
      </c>
      <c r="D1256" s="329">
        <v>1.0000000000000001E-5</v>
      </c>
      <c r="F1256" s="327" t="str">
        <f>"Declarable at "&amp;D1256*100&amp;"% - CAS No. "&amp;Table237[[#This Row],[CAS]]&amp;", "&amp;Table237[[#This Row],[Descriptions]]</f>
        <v xml:space="preserve">Declarable at 0.001% - CAS No. 45285-51-6, </v>
      </c>
    </row>
    <row r="1257" spans="1:6" ht="128.25">
      <c r="A1257" s="327" t="s">
        <v>2761</v>
      </c>
      <c r="B1257" s="328" t="s">
        <v>4761</v>
      </c>
      <c r="C1257" s="328" t="s">
        <v>4707</v>
      </c>
      <c r="D1257" s="329">
        <v>1.0000000000000001E-5</v>
      </c>
      <c r="F1257" s="327" t="str">
        <f>"Declarable at "&amp;D1257*100&amp;"% - CAS No. "&amp;Table237[[#This Row],[CAS]]&amp;", "&amp;Table237[[#This Row],[Descriptions]]</f>
        <v>Declarable at 0.001% - CAS No. 507-63-1, Perfluorooctyl iodide</v>
      </c>
    </row>
    <row r="1258" spans="1:6" ht="128.25">
      <c r="A1258" s="327" t="s">
        <v>2791</v>
      </c>
      <c r="B1258" s="328" t="s">
        <v>4762</v>
      </c>
      <c r="C1258" s="328" t="s">
        <v>4707</v>
      </c>
      <c r="D1258" s="329">
        <v>1.0000000000000001E-5</v>
      </c>
      <c r="F1258" s="327" t="str">
        <f>"Declarable at "&amp;D1258*100&amp;"% - CAS No. "&amp;Table237[[#This Row],[CAS]]&amp;", "&amp;Table237[[#This Row],[Descriptions]]</f>
        <v>Declarable at 0.001% - CAS No. 53515-73-4, 2-Propenoic acid, 2-methyl-, 2,2,3,3,4,4,5,5,6,6,7,7,8,8,8-pentadecafluorooctyl ester, polymer</v>
      </c>
    </row>
    <row r="1259" spans="1:6" ht="128.25">
      <c r="A1259" s="327" t="s">
        <v>2792</v>
      </c>
      <c r="B1259" s="328" t="s">
        <v>4763</v>
      </c>
      <c r="C1259" s="328" t="s">
        <v>4707</v>
      </c>
      <c r="D1259" s="329">
        <v>1.0000000000000001E-5</v>
      </c>
      <c r="F1259" s="327" t="str">
        <f>"Declarable at "&amp;D1259*100&amp;"% - CAS No. "&amp;Table237[[#This Row],[CAS]]&amp;", "&amp;Table237[[#This Row],[Descriptions]]</f>
        <v>Declarable at 0.001% - CAS No. 53517-98-9, 1-Propanaminium,N,N,N-trimethyl-3-[(2,2,3,3,4,4,5,5,6,6,7,7,8,8,8-pentadecafluoro-1-oxooctyl)amino]-, chloride</v>
      </c>
    </row>
    <row r="1260" spans="1:6" ht="128.25">
      <c r="A1260" s="327" t="s">
        <v>2820</v>
      </c>
      <c r="B1260" s="328" t="s">
        <v>4764</v>
      </c>
      <c r="C1260" s="328" t="s">
        <v>4707</v>
      </c>
      <c r="D1260" s="329">
        <v>1.0000000000000001E-5</v>
      </c>
      <c r="F1260" s="327" t="str">
        <f>"Declarable at "&amp;D1260*100&amp;"% - CAS No. "&amp;Table237[[#This Row],[CAS]]&amp;", "&amp;Table237[[#This Row],[Descriptions]]</f>
        <v>Declarable at 0.001% - CAS No. 56773-42-3, tetraethylammonium perfluorooctane sulfonate</v>
      </c>
    </row>
    <row r="1261" spans="1:6" ht="128.25">
      <c r="A1261" s="327" t="s">
        <v>2830</v>
      </c>
      <c r="B1261" s="328" t="s">
        <v>4765</v>
      </c>
      <c r="C1261" s="328" t="s">
        <v>4707</v>
      </c>
      <c r="D1261" s="329">
        <v>1.0000000000000001E-5</v>
      </c>
      <c r="F1261" s="327" t="str">
        <f>"Declarable at "&amp;D1261*100&amp;"% - CAS No. "&amp;Table237[[#This Row],[CAS]]&amp;", "&amp;Table237[[#This Row],[Descriptions]]</f>
        <v>Declarable at 0.001% - CAS No. 57475-95-3, C17 PFCA</v>
      </c>
    </row>
    <row r="1262" spans="1:6" ht="128.25">
      <c r="A1262" s="327" t="s">
        <v>2832</v>
      </c>
      <c r="B1262" s="328" t="s">
        <v>4766</v>
      </c>
      <c r="C1262" s="328" t="s">
        <v>4707</v>
      </c>
      <c r="D1262" s="329">
        <v>1.0000000000000001E-5</v>
      </c>
      <c r="F1262" s="327" t="str">
        <f>"Declarable at "&amp;D1262*100&amp;"% - CAS No. "&amp;Table237[[#This Row],[CAS]]&amp;", "&amp;Table237[[#This Row],[Descriptions]]</f>
        <v>Declarable at 0.001% - CAS No. 57678-03-2, Fluorotelomer phosphate monoester</v>
      </c>
    </row>
    <row r="1263" spans="1:6" ht="128.25">
      <c r="A1263" s="327" t="s">
        <v>2882</v>
      </c>
      <c r="B1263" s="328" t="s">
        <v>4767</v>
      </c>
      <c r="C1263" s="328" t="s">
        <v>4707</v>
      </c>
      <c r="D1263" s="329">
        <v>1.0000000000000001E-5</v>
      </c>
      <c r="F1263" s="327" t="str">
        <f>"Declarable at "&amp;D1263*100&amp;"% - CAS No. "&amp;Table237[[#This Row],[CAS]]&amp;", "&amp;Table237[[#This Row],[Descriptions]]</f>
        <v>Declarable at 0.001% - CAS No. 60699-51-6, 1-Hexadecanol, 3,3,4,4,5,5,6,6,7,7,8,8,9,9,10,10,11,11,12,12,13,13,14,14,15,15,16,16,16-nonacosafluoro-.</v>
      </c>
    </row>
    <row r="1264" spans="1:6" ht="128.25">
      <c r="A1264" s="327" t="s">
        <v>2887</v>
      </c>
      <c r="B1264" s="328" t="s">
        <v>4758</v>
      </c>
      <c r="C1264" s="328" t="s">
        <v>4707</v>
      </c>
      <c r="D1264" s="329">
        <v>1.0000000000000001E-5</v>
      </c>
      <c r="F1264" s="327" t="str">
        <f>"Declarable at "&amp;D1264*100&amp;"% - CAS No. "&amp;Table237[[#This Row],[CAS]]&amp;", "&amp;Table237[[#This Row],[Descriptions]]</f>
        <v>Declarable at 0.001% - CAS No. 610800-34-5, Bis(perfluorooctyl) phosphinic acid</v>
      </c>
    </row>
    <row r="1265" spans="1:6" ht="128.25">
      <c r="A1265" s="327" t="s">
        <v>2937</v>
      </c>
      <c r="B1265" s="328" t="s">
        <v>4768</v>
      </c>
      <c r="C1265" s="328" t="s">
        <v>4707</v>
      </c>
      <c r="D1265" s="329">
        <v>1.0000000000000001E-5</v>
      </c>
      <c r="F1265" s="327" t="str">
        <f>"Declarable at "&amp;D1265*100&amp;"% - CAS No. "&amp;Table237[[#This Row],[CAS]]&amp;", "&amp;Table237[[#This Row],[Descriptions]]</f>
        <v>Declarable at 0.001% - CAS No. 65150-93-8, 1,1,2,2-Tetrahydroperfluorooctadecyl acrylate</v>
      </c>
    </row>
    <row r="1266" spans="1:6" ht="128.25">
      <c r="A1266" s="327" t="s">
        <v>2942</v>
      </c>
      <c r="B1266" s="328" t="s">
        <v>4769</v>
      </c>
      <c r="C1266" s="328" t="s">
        <v>4707</v>
      </c>
      <c r="D1266" s="329">
        <v>1.0000000000000001E-5</v>
      </c>
      <c r="F1266" s="327" t="str">
        <f>"Declarable at "&amp;D1266*100&amp;"% - CAS No. "&amp;Table237[[#This Row],[CAS]]&amp;", "&amp;Table237[[#This Row],[Descriptions]]</f>
        <v>Declarable at 0.001% - CAS No. 65510-55-6, Hexadecane, 1,1,1,2,2,3,3,4,4,5,5,6,6,7,7,8,8,9,9,10,10,11,11,12,12,13,13,14,14-nonacosafluoro-16-iodo-.</v>
      </c>
    </row>
    <row r="1267" spans="1:6" ht="128.25">
      <c r="A1267" s="327" t="s">
        <v>2943</v>
      </c>
      <c r="B1267" s="328" t="s">
        <v>4770</v>
      </c>
      <c r="C1267" s="328" t="s">
        <v>4707</v>
      </c>
      <c r="D1267" s="329">
        <v>1.0000000000000001E-5</v>
      </c>
      <c r="F1267" s="327" t="str">
        <f>"Declarable at "&amp;D1267*100&amp;"% - CAS No. "&amp;Table237[[#This Row],[CAS]]&amp;", "&amp;Table237[[#This Row],[Descriptions]]</f>
        <v>Declarable at 0.001% - CAS No. 65530-57-6, Poly(difluoromethylene), α-fluoro-ω-[2- [[2-(trimethylammonio)ethyl]thio]ethyl]-, methyl sulfate</v>
      </c>
    </row>
    <row r="1268" spans="1:6" ht="128.25">
      <c r="A1268" s="327" t="s">
        <v>2944</v>
      </c>
      <c r="B1268" s="328" t="s">
        <v>4771</v>
      </c>
      <c r="C1268" s="328" t="s">
        <v>4707</v>
      </c>
      <c r="D1268" s="329">
        <v>1.0000000000000001E-5</v>
      </c>
      <c r="F1268" s="327" t="str">
        <f>"Declarable at "&amp;D1268*100&amp;"% - CAS No. "&amp;Table237[[#This Row],[CAS]]&amp;", "&amp;Table237[[#This Row],[Descriptions]]</f>
        <v>Declarable at 0.001% - CAS No. 65530-61-2, Poly(difluoromethylene), alpha-fluoro-omega-(2-(phosphonooxy)ethyl)-</v>
      </c>
    </row>
    <row r="1269" spans="1:6" ht="128.25">
      <c r="A1269" s="327" t="s">
        <v>2945</v>
      </c>
      <c r="B1269" s="328" t="s">
        <v>4772</v>
      </c>
      <c r="C1269" s="328" t="s">
        <v>4707</v>
      </c>
      <c r="D1269" s="329">
        <v>1.0000000000000001E-5</v>
      </c>
      <c r="F1269" s="327" t="str">
        <f>"Declarable at "&amp;D1269*100&amp;"% - CAS No. "&amp;Table237[[#This Row],[CAS]]&amp;", "&amp;Table237[[#This Row],[Descriptions]]</f>
        <v>Declarable at 0.001% - CAS No. 65530-62-3, Poly(difluoromethylene), .alpha.,.alpha.-phosphinicobis(oxy-2,1-ethanediyl)bis.omega.-fluoro-</v>
      </c>
    </row>
    <row r="1270" spans="1:6" ht="128.25">
      <c r="A1270" s="327" t="s">
        <v>2961</v>
      </c>
      <c r="B1270" s="328" t="s">
        <v>4773</v>
      </c>
      <c r="C1270" s="328" t="s">
        <v>4707</v>
      </c>
      <c r="D1270" s="329">
        <v>1.0000000000000001E-5</v>
      </c>
      <c r="F1270" s="327" t="str">
        <f>"Declarable at "&amp;D1270*100&amp;"% - CAS No. "&amp;Table237[[#This Row],[CAS]]&amp;", "&amp;Table237[[#This Row],[Descriptions]]</f>
        <v>Declarable at 0.001% - CAS No. 678-39-7, 8:2 Fluorotelomer alcohols</v>
      </c>
    </row>
    <row r="1271" spans="1:6" ht="128.25">
      <c r="A1271" s="327" t="s">
        <v>2962</v>
      </c>
      <c r="B1271" s="328" t="s">
        <v>4774</v>
      </c>
      <c r="C1271" s="328" t="s">
        <v>4707</v>
      </c>
      <c r="D1271" s="329">
        <v>1.0000000000000001E-5</v>
      </c>
      <c r="F1271" s="327" t="str">
        <f>"Declarable at "&amp;D1271*100&amp;"% - CAS No. "&amp;Table237[[#This Row],[CAS]]&amp;", "&amp;Table237[[#This Row],[Descriptions]]</f>
        <v>Declarable at 0.001% - CAS No. 678-41-1, 8:2 Fluorotelomer phosphate diester</v>
      </c>
    </row>
    <row r="1272" spans="1:6" ht="128.25">
      <c r="A1272" s="327" t="s">
        <v>2965</v>
      </c>
      <c r="B1272" s="328" t="s">
        <v>4775</v>
      </c>
      <c r="C1272" s="328" t="s">
        <v>4707</v>
      </c>
      <c r="D1272" s="329">
        <v>1.0000000000000001E-5</v>
      </c>
      <c r="F1272" s="327" t="str">
        <f>"Declarable at "&amp;D1272*100&amp;"% - CAS No. "&amp;Table237[[#This Row],[CAS]]&amp;", "&amp;Table237[[#This Row],[Descriptions]]</f>
        <v>Declarable at 0.001% - CAS No. 67905-19-5, C16 PFCA</v>
      </c>
    </row>
    <row r="1273" spans="1:6" ht="128.25">
      <c r="A1273" s="327" t="s">
        <v>2972</v>
      </c>
      <c r="B1273" s="328" t="s">
        <v>4776</v>
      </c>
      <c r="C1273" s="328" t="s">
        <v>4707</v>
      </c>
      <c r="D1273" s="329">
        <v>1.0000000000000001E-5</v>
      </c>
      <c r="F1273" s="327" t="str">
        <f>"Declarable at "&amp;D1273*100&amp;"% - CAS No. "&amp;Table237[[#This Row],[CAS]]&amp;", "&amp;Table237[[#This Row],[Descriptions]]</f>
        <v>Declarable at 0.001% - CAS No. 68141-02-6, pentadecafluoro-, chromium(3+)</v>
      </c>
    </row>
    <row r="1274" spans="1:6" ht="128.25">
      <c r="A1274" s="327" t="s">
        <v>2976</v>
      </c>
      <c r="B1274" s="328" t="s">
        <v>4777</v>
      </c>
      <c r="C1274" s="328" t="s">
        <v>4707</v>
      </c>
      <c r="D1274" s="329">
        <v>1.0000000000000001E-5</v>
      </c>
      <c r="F1274" s="327" t="str">
        <f>"Declarable at "&amp;D1274*100&amp;"% - CAS No. "&amp;Table237[[#This Row],[CAS]]&amp;", "&amp;Table237[[#This Row],[Descriptions]]</f>
        <v>Declarable at 0.001% - CAS No. 68187-42-8, Propanamide, 3-((gamma-omega-perfluoro-C4-10-alkyl)thio) derivs.</v>
      </c>
    </row>
    <row r="1275" spans="1:6" ht="128.25">
      <c r="A1275" s="327" t="s">
        <v>2980</v>
      </c>
      <c r="B1275" s="328" t="s">
        <v>4778</v>
      </c>
      <c r="C1275" s="328" t="s">
        <v>4707</v>
      </c>
      <c r="D1275" s="329">
        <v>1.0000000000000001E-5</v>
      </c>
      <c r="F1275" s="327" t="str">
        <f>"Declarable at "&amp;D1275*100&amp;"% - CAS No. "&amp;Table237[[#This Row],[CAS]]&amp;", "&amp;Table237[[#This Row],[Descriptions]]</f>
        <v>Declarable at 0.001% - CAS No. 68310-12-3, C20 PFCA</v>
      </c>
    </row>
    <row r="1276" spans="1:6" ht="128.25">
      <c r="A1276" s="327" t="s">
        <v>2981</v>
      </c>
      <c r="B1276" s="328" t="s">
        <v>4779</v>
      </c>
      <c r="C1276" s="328" t="s">
        <v>4707</v>
      </c>
      <c r="D1276" s="329">
        <v>1.0000000000000001E-5</v>
      </c>
      <c r="F1276" s="327" t="str">
        <f>"Declarable at "&amp;D1276*100&amp;"% - CAS No. "&amp;Table237[[#This Row],[CAS]]&amp;", "&amp;Table237[[#This Row],[Descriptions]]</f>
        <v>Declarable at 0.001% - CAS No. 68333-92-6, Fatty acids, C7-13, perfluoro</v>
      </c>
    </row>
    <row r="1277" spans="1:6" ht="128.25">
      <c r="A1277" s="327" t="s">
        <v>2983</v>
      </c>
      <c r="B1277" s="328" t="s">
        <v>4780</v>
      </c>
      <c r="C1277" s="328" t="s">
        <v>4707</v>
      </c>
      <c r="D1277" s="329">
        <v>1.0000000000000001E-5</v>
      </c>
      <c r="F1277" s="327" t="str">
        <f>"Declarable at "&amp;D1277*100&amp;"% - CAS No. "&amp;Table237[[#This Row],[CAS]]&amp;", "&amp;Table237[[#This Row],[Descriptions]]</f>
        <v>Declarable at 0.001% - CAS No. 68391-08-2, Alcohols, C8-14, .gamma.-.omega.-perfluoro.</v>
      </c>
    </row>
    <row r="1278" spans="1:6" ht="128.25">
      <c r="A1278" s="327" t="s">
        <v>3024</v>
      </c>
      <c r="B1278" s="328" t="s">
        <v>4781</v>
      </c>
      <c r="C1278" s="328" t="s">
        <v>4707</v>
      </c>
      <c r="D1278" s="329">
        <v>1.0000000000000001E-5</v>
      </c>
      <c r="F1278" s="327" t="str">
        <f>"Declarable at "&amp;D1278*100&amp;"% - CAS No. "&amp;Table237[[#This Row],[CAS]]&amp;", "&amp;Table237[[#This Row],[Descriptions]]</f>
        <v>Declarable at 0.001% - CAS No. 69278-80-4, Fatty acids, C7-13, perfluoro, compds. with ethylamine</v>
      </c>
    </row>
    <row r="1279" spans="1:6" ht="128.25">
      <c r="A1279" s="327" t="s">
        <v>3029</v>
      </c>
      <c r="B1279" s="328" t="s">
        <v>4782</v>
      </c>
      <c r="C1279" s="328" t="s">
        <v>4707</v>
      </c>
      <c r="D1279" s="329">
        <v>1.0000000000000001E-5</v>
      </c>
      <c r="F1279" s="327" t="str">
        <f>"Declarable at "&amp;D1279*100&amp;"% - CAS No. "&amp;Table237[[#This Row],[CAS]]&amp;", "&amp;Table237[[#This Row],[Descriptions]]</f>
        <v>Declarable at 0.001% - CAS No. 70225-14-8, diethanolammonium perfluorooctane sulfonate</v>
      </c>
    </row>
    <row r="1280" spans="1:6" ht="128.25">
      <c r="A1280" s="327" t="s">
        <v>3041</v>
      </c>
      <c r="B1280" s="328" t="s">
        <v>4783</v>
      </c>
      <c r="C1280" s="328" t="s">
        <v>4707</v>
      </c>
      <c r="D1280" s="329">
        <v>1.0000000000000001E-5</v>
      </c>
      <c r="F1280" s="327" t="str">
        <f>"Declarable at "&amp;D1280*100&amp;"% - CAS No. "&amp;Table237[[#This Row],[CAS]]&amp;", "&amp;Table237[[#This Row],[Descriptions]]</f>
        <v>Declarable at 0.001% - CAS No. 70887-84-2, 2-Decenoic acid, 3,4,4,5,5,6,6,7,7,8,8,9,9,10,10,10-hexadecafluoro-</v>
      </c>
    </row>
    <row r="1281" spans="1:6" ht="128.25">
      <c r="A1281" s="327" t="s">
        <v>3043</v>
      </c>
      <c r="B1281" s="328" t="s">
        <v>4784</v>
      </c>
      <c r="C1281" s="328" t="s">
        <v>4707</v>
      </c>
      <c r="D1281" s="329">
        <v>1.0000000000000001E-5</v>
      </c>
      <c r="F1281" s="327" t="str">
        <f>"Declarable at "&amp;D1281*100&amp;"% - CAS No. "&amp;Table237[[#This Row],[CAS]]&amp;", "&amp;Table237[[#This Row],[Descriptions]]</f>
        <v>Declarable at 0.001% - CAS No. 70969-47-0, Thiols, C8-20, .gamma.-.omega.-perfluoro, telomers with acrylamide.</v>
      </c>
    </row>
    <row r="1282" spans="1:6" ht="128.25">
      <c r="A1282" s="327" t="s">
        <v>3050</v>
      </c>
      <c r="B1282" s="328" t="s">
        <v>4785</v>
      </c>
      <c r="C1282" s="328" t="s">
        <v>4707</v>
      </c>
      <c r="D1282" s="329">
        <v>1.0000000000000001E-5</v>
      </c>
      <c r="F1282" s="327" t="str">
        <f>"Declarable at "&amp;D1282*100&amp;"% - CAS No. "&amp;Table237[[#This Row],[CAS]]&amp;", "&amp;Table237[[#This Row],[Descriptions]]</f>
        <v>Declarable at 0.001% - CAS No. 71608-61-2, Pentanoic acid, 4,4-bis(.gamma.-.omega.-perfluoro-C8-20-alkyl)thio derivs</v>
      </c>
    </row>
    <row r="1283" spans="1:6" ht="128.25">
      <c r="A1283" s="327" t="s">
        <v>3059</v>
      </c>
      <c r="B1283" s="328" t="s">
        <v>4786</v>
      </c>
      <c r="C1283" s="328" t="s">
        <v>4707</v>
      </c>
      <c r="D1283" s="329">
        <v>1.0000000000000001E-5</v>
      </c>
      <c r="F1283" s="327" t="str">
        <f>"Declarable at "&amp;D1283*100&amp;"% - CAS No. "&amp;Table237[[#This Row],[CAS]]&amp;", "&amp;Table237[[#This Row],[Descriptions]]</f>
        <v>Declarable at 0.001% - CAS No. 72623-77-9, Fatty acids, C6-18, perfluoro, ammonium salts</v>
      </c>
    </row>
    <row r="1284" spans="1:6" ht="128.25">
      <c r="A1284" s="327" t="s">
        <v>3060</v>
      </c>
      <c r="B1284" s="328" t="s">
        <v>4787</v>
      </c>
      <c r="C1284" s="328" t="s">
        <v>4707</v>
      </c>
      <c r="D1284" s="329">
        <v>1.0000000000000001E-5</v>
      </c>
      <c r="F1284" s="327" t="str">
        <f>"Declarable at "&amp;D1284*100&amp;"% - CAS No. "&amp;Table237[[#This Row],[CAS]]&amp;", "&amp;Table237[[#This Row],[Descriptions]]</f>
        <v xml:space="preserve">Declarable at 0.001% - CAS No. 72629-94-8, Pentacosafluorotridecanoic acid </v>
      </c>
    </row>
    <row r="1285" spans="1:6" ht="128.25">
      <c r="A1285" s="327" t="s">
        <v>3062</v>
      </c>
      <c r="B1285" s="328" t="s">
        <v>4788</v>
      </c>
      <c r="C1285" s="328" t="s">
        <v>4707</v>
      </c>
      <c r="D1285" s="329">
        <v>1.0000000000000001E-5</v>
      </c>
      <c r="F1285" s="327" t="str">
        <f>"Declarable at "&amp;D1285*100&amp;"% - CAS No. "&amp;Table237[[#This Row],[CAS]]&amp;", "&amp;Table237[[#This Row],[Descriptions]]</f>
        <v>Declarable at 0.001% - CAS No. 72968-38-8, Carboxylic acids, C7-13, perfluoro, ammonium salts</v>
      </c>
    </row>
    <row r="1286" spans="1:6" ht="128.25">
      <c r="A1286" s="327" t="s">
        <v>3086</v>
      </c>
      <c r="B1286" s="328" t="s">
        <v>4789</v>
      </c>
      <c r="C1286" s="328" t="s">
        <v>4707</v>
      </c>
      <c r="D1286" s="329">
        <v>1.0000000000000001E-5</v>
      </c>
      <c r="F1286" s="327" t="str">
        <f>"Declarable at "&amp;D1286*100&amp;"% - CAS No. "&amp;Table237[[#This Row],[CAS]]&amp;", "&amp;Table237[[#This Row],[Descriptions]]</f>
        <v>Declarable at 0.001% - CAS No. 74612-30-9, Perfluorodecyldimethylchlorosilane</v>
      </c>
    </row>
    <row r="1287" spans="1:6" ht="128.25">
      <c r="A1287" s="327" t="s">
        <v>3177</v>
      </c>
      <c r="B1287" s="328" t="s">
        <v>4790</v>
      </c>
      <c r="C1287" s="328" t="s">
        <v>4707</v>
      </c>
      <c r="D1287" s="329">
        <v>1.0000000000000001E-5</v>
      </c>
      <c r="F1287" s="327" t="str">
        <f>"Declarable at "&amp;D1287*100&amp;"% - CAS No. "&amp;Table237[[#This Row],[CAS]]&amp;", "&amp;Table237[[#This Row],[Descriptions]]</f>
        <v>Declarable at 0.001% - CAS No. 80010-37-3, Poly(difluoromethylene), .alpha.-fluoro-.omega.-(2-sulfoethyl)-</v>
      </c>
    </row>
    <row r="1288" spans="1:6" ht="128.25">
      <c r="A1288" s="327" t="s">
        <v>3196</v>
      </c>
      <c r="B1288" s="328"/>
      <c r="C1288" s="328" t="s">
        <v>4707</v>
      </c>
      <c r="D1288" s="329">
        <v>1.0000000000000001E-5</v>
      </c>
      <c r="F1288" s="327" t="str">
        <f>"Declarable at "&amp;D1288*100&amp;"% - CAS No. "&amp;Table237[[#This Row],[CAS]]&amp;", "&amp;Table237[[#This Row],[Descriptions]]</f>
        <v xml:space="preserve">Declarable at 0.001% - CAS No. 82199-07-3, </v>
      </c>
    </row>
    <row r="1289" spans="1:6" ht="128.25">
      <c r="A1289" s="327" t="s">
        <v>3197</v>
      </c>
      <c r="B1289" s="328" t="s">
        <v>4791</v>
      </c>
      <c r="C1289" s="328" t="s">
        <v>4707</v>
      </c>
      <c r="D1289" s="329">
        <v>1.0000000000000001E-5</v>
      </c>
      <c r="F1289" s="327" t="str">
        <f>"Declarable at "&amp;D1289*100&amp;"% - CAS No. "&amp;Table237[[#This Row],[CAS]]&amp;", "&amp;Table237[[#This Row],[Descriptions]]</f>
        <v>Declarable at 0.001% - CAS No. 83048-65-1, Silane, (3,3,4,4,5,5,6,6,7,7,8,8,9,9,10,10,10-heptadecafluorodecyl)trimethoxy-</v>
      </c>
    </row>
    <row r="1290" spans="1:6" ht="128.25">
      <c r="A1290" s="327" t="s">
        <v>3204</v>
      </c>
      <c r="B1290" s="328" t="s">
        <v>4792</v>
      </c>
      <c r="C1290" s="328" t="s">
        <v>4707</v>
      </c>
      <c r="D1290" s="329">
        <v>1.0000000000000001E-5</v>
      </c>
      <c r="F1290" s="327" t="str">
        <f>"Declarable at "&amp;D1290*100&amp;"% - CAS No. "&amp;Table237[[#This Row],[CAS]]&amp;", "&amp;Table237[[#This Row],[Descriptions]]</f>
        <v>Declarable at 0.001% - CAS No. 84029-60-7, heptadecafluoro-1-[(2,2,3,3,4,4,5,5,6,6,7,7,8,8,8-pentadecafluorooctyl)oxy]nonene</v>
      </c>
    </row>
    <row r="1291" spans="1:6" ht="128.25">
      <c r="A1291" s="327" t="s">
        <v>3237</v>
      </c>
      <c r="B1291" s="328" t="s">
        <v>4793</v>
      </c>
      <c r="C1291" s="328" t="s">
        <v>4707</v>
      </c>
      <c r="D1291" s="329">
        <v>1.0000000000000001E-5</v>
      </c>
      <c r="F1291" s="327" t="str">
        <f>"Declarable at "&amp;D1291*100&amp;"% - CAS No. "&amp;Table237[[#This Row],[CAS]]&amp;", "&amp;Table237[[#This Row],[Descriptions]]</f>
        <v>Declarable at 0.001% - CAS No. 85938-56-3, N-(3-aminopropyl)-2,2,3,3,4,4,5,5,6,6,7,7,8,8,8-pentadecafluorooctanamide</v>
      </c>
    </row>
    <row r="1292" spans="1:6" ht="128.25">
      <c r="A1292" s="327" t="s">
        <v>3239</v>
      </c>
      <c r="B1292" s="328" t="s">
        <v>4794</v>
      </c>
      <c r="C1292" s="328" t="s">
        <v>4707</v>
      </c>
      <c r="D1292" s="329">
        <v>1.0000000000000001E-5</v>
      </c>
      <c r="F1292" s="327" t="str">
        <f>"Declarable at "&amp;D1292*100&amp;"% - CAS No. "&amp;Table237[[#This Row],[CAS]]&amp;", "&amp;Table237[[#This Row],[Descriptions]]</f>
        <v>Declarable at 0.001% - CAS No. 865-86-1, 1-Dodecanol, 3,3,4,4,5,5,6,6,7,7,8,8,9,9,10,10,11,11,12,12,12-heneicosafluoro-.</v>
      </c>
    </row>
    <row r="1293" spans="1:6" ht="128.25">
      <c r="A1293" s="327" t="s">
        <v>3249</v>
      </c>
      <c r="B1293" s="328" t="s">
        <v>4795</v>
      </c>
      <c r="C1293" s="328" t="s">
        <v>4707</v>
      </c>
      <c r="D1293" s="329">
        <v>1.0000000000000001E-5</v>
      </c>
      <c r="F1293" s="327" t="str">
        <f>"Declarable at "&amp;D1293*100&amp;"% - CAS No. "&amp;Table237[[#This Row],[CAS]]&amp;", "&amp;Table237[[#This Row],[Descriptions]]</f>
        <v>Declarable at 0.001% - CAS No. 89685-61-0, 1-Propanesulfonic acid, 3-[ethyl(2,2,3,3,4,4,5,5,6,6,7,7,8,8,8-pentadecafluoro-1-oxooctyl)amino] -</v>
      </c>
    </row>
    <row r="1294" spans="1:6" ht="128.25">
      <c r="A1294" s="327" t="s">
        <v>3310</v>
      </c>
      <c r="B1294" s="328" t="s">
        <v>4796</v>
      </c>
      <c r="C1294" s="328" t="s">
        <v>4707</v>
      </c>
      <c r="D1294" s="329">
        <v>1.0000000000000001E-5</v>
      </c>
      <c r="F1294" s="327" t="str">
        <f>"Declarable at "&amp;D1294*100&amp;"% - CAS No. "&amp;Table237[[#This Row],[CAS]]&amp;", "&amp;Table237[[#This Row],[Descriptions]]</f>
        <v>Declarable at 0.001% - CAS No. 91032-01-8, Fatty acids, C7-19, perfluoro</v>
      </c>
    </row>
    <row r="1295" spans="1:6" ht="128.25">
      <c r="A1295" s="327" t="s">
        <v>3292</v>
      </c>
      <c r="B1295" s="328" t="s">
        <v>4797</v>
      </c>
      <c r="C1295" s="328" t="s">
        <v>4707</v>
      </c>
      <c r="D1295" s="329">
        <v>1.0000000000000001E-5</v>
      </c>
      <c r="F1295" s="327" t="str">
        <f>"Declarable at "&amp;D1295*100&amp;"% - CAS No. "&amp;Table237[[#This Row],[CAS]]&amp;", "&amp;Table237[[#This Row],[Descriptions]]</f>
        <v>Declarable at 0.001% - CAS No. 90480-55-0, Octanoic acid, pentadecafluoro-, branched</v>
      </c>
    </row>
    <row r="1296" spans="1:6" ht="128.25">
      <c r="A1296" s="327" t="s">
        <v>3293</v>
      </c>
      <c r="B1296" s="328" t="s">
        <v>4798</v>
      </c>
      <c r="C1296" s="328" t="s">
        <v>4707</v>
      </c>
      <c r="D1296" s="329">
        <v>1.0000000000000001E-5</v>
      </c>
      <c r="F1296" s="327" t="str">
        <f>"Declarable at "&amp;D1296*100&amp;"% - CAS No. "&amp;Table237[[#This Row],[CAS]]&amp;", "&amp;Table237[[#This Row],[Descriptions]]</f>
        <v>Declarable at 0.001% - CAS No. 90480-56-1, Octanoic acid, pentadecafluoro-, branched, ammonium salt</v>
      </c>
    </row>
    <row r="1297" spans="1:6" ht="128.25">
      <c r="A1297" s="327" t="s">
        <v>3294</v>
      </c>
      <c r="B1297" s="328" t="s">
        <v>4799</v>
      </c>
      <c r="C1297" s="328" t="s">
        <v>4707</v>
      </c>
      <c r="D1297" s="329">
        <v>1.0000000000000001E-5</v>
      </c>
      <c r="F1297" s="327" t="str">
        <f>"Declarable at "&amp;D1297*100&amp;"% - CAS No. "&amp;Table237[[#This Row],[CAS]]&amp;", "&amp;Table237[[#This Row],[Descriptions]]</f>
        <v>Declarable at 0.001% - CAS No. 90480-57-2, Octanoic acid, pentadecafluoro-, mixed esters with 2,2'-[1,4-butanediylbis(oxymethylene)]bis[oxirane] and 2,2'-[1,6-hexanediylbis(oxymethylene)]bis[oxirane]</v>
      </c>
    </row>
    <row r="1298" spans="1:6" ht="128.25">
      <c r="A1298" s="327" t="s">
        <v>3295</v>
      </c>
      <c r="B1298" s="328"/>
      <c r="C1298" s="328" t="s">
        <v>4707</v>
      </c>
      <c r="D1298" s="329">
        <v>1.0000000000000001E-5</v>
      </c>
      <c r="F1298" s="327" t="str">
        <f>"Declarable at "&amp;D1298*100&amp;"% - CAS No. "&amp;Table237[[#This Row],[CAS]]&amp;", "&amp;Table237[[#This Row],[Descriptions]]</f>
        <v xml:space="preserve">Declarable at 0.001% - CAS No. 90480-88-0, </v>
      </c>
    </row>
    <row r="1299" spans="1:6" ht="128.25">
      <c r="A1299" s="327" t="s">
        <v>3303</v>
      </c>
      <c r="B1299" s="328" t="s">
        <v>4800</v>
      </c>
      <c r="C1299" s="328" t="s">
        <v>4707</v>
      </c>
      <c r="D1299" s="329">
        <v>1.0000000000000001E-5</v>
      </c>
      <c r="F1299" s="327" t="str">
        <f>"Declarable at "&amp;D1299*100&amp;"% - CAS No. "&amp;Table237[[#This Row],[CAS]]&amp;", "&amp;Table237[[#This Row],[Descriptions]]</f>
        <v>Declarable at 0.001% - CAS No. 90622-99-4, Amides, C7-19, alpha-omega-perfluoro-N,N-bis(hydroxyethyl)</v>
      </c>
    </row>
    <row r="1300" spans="1:6" ht="128.25">
      <c r="A1300" s="327" t="s">
        <v>3326</v>
      </c>
      <c r="B1300" s="328" t="s">
        <v>4801</v>
      </c>
      <c r="C1300" s="328" t="s">
        <v>4707</v>
      </c>
      <c r="D1300" s="329">
        <v>1.0000000000000001E-5</v>
      </c>
      <c r="F1300" s="327" t="str">
        <f>"Declarable at "&amp;D1300*100&amp;"% - CAS No. "&amp;Table237[[#This Row],[CAS]]&amp;", "&amp;Table237[[#This Row],[Descriptions]]</f>
        <v>Declarable at 0.001% - CAS No. 93480-00-3, Poly(oxy-1,2-ethanediyl),a-[2-[2,2,3,3,4,4,5,5,6,6,7,7,8,8,8-pentadecafluoro-1-oxooctyl)amino]ethyl]-w-hydroxy</v>
      </c>
    </row>
    <row r="1301" spans="1:6" ht="128.25">
      <c r="A1301" s="327" t="s">
        <v>3333</v>
      </c>
      <c r="B1301" s="328" t="s">
        <v>4802</v>
      </c>
      <c r="C1301" s="328" t="s">
        <v>4707</v>
      </c>
      <c r="D1301" s="329">
        <v>1.0000000000000001E-5</v>
      </c>
      <c r="F1301" s="327" t="str">
        <f>"Declarable at "&amp;D1301*100&amp;"% - CAS No. "&amp;Table237[[#This Row],[CAS]]&amp;", "&amp;Table237[[#This Row],[Descriptions]]</f>
        <v>Declarable at 0.001% - CAS No. 93857-44-4, 8:2 Fluorotelomer phosphate monoester ammonium salt</v>
      </c>
    </row>
    <row r="1302" spans="1:6" ht="128.25">
      <c r="A1302" s="327" t="s">
        <v>3351</v>
      </c>
      <c r="B1302" s="328" t="s">
        <v>4803</v>
      </c>
      <c r="C1302" s="328" t="s">
        <v>4707</v>
      </c>
      <c r="D1302" s="329">
        <v>1.0000000000000001E-5</v>
      </c>
      <c r="F1302" s="327" t="str">
        <f>"Declarable at "&amp;D1302*100&amp;"% - CAS No. "&amp;Table237[[#This Row],[CAS]]&amp;", "&amp;Table237[[#This Row],[Descriptions]]</f>
        <v>Declarable at 0.001% - CAS No. 94200-45-0, Diammonium 4,4,5,5,6,6,7,7,8,8,9,9,10,10,11,11,11-heptadecafluoro-2-hydroxyundecyl phosphate</v>
      </c>
    </row>
    <row r="1303" spans="1:6" ht="128.25">
      <c r="A1303" s="327" t="s">
        <v>3371</v>
      </c>
      <c r="B1303" s="328" t="s">
        <v>4804</v>
      </c>
      <c r="C1303" s="328" t="s">
        <v>4707</v>
      </c>
      <c r="D1303" s="329">
        <v>1.0000000000000001E-5</v>
      </c>
      <c r="F1303" s="327" t="str">
        <f>"Declarable at "&amp;D1303*100&amp;"% - CAS No. "&amp;Table237[[#This Row],[CAS]]&amp;", "&amp;Table237[[#This Row],[Descriptions]]</f>
        <v>Declarable at 0.001% - CAS No. 95370-51-7, Carbamic acid, [2-(sulfothio)ethyl]-, C-(gamma-omega-perfluoro-C6-9-alkyl) esters, monosodium salts</v>
      </c>
    </row>
    <row r="1304" spans="1:6" ht="128.25">
      <c r="A1304" s="327" t="s">
        <v>3388</v>
      </c>
      <c r="B1304" s="328" t="s">
        <v>4805</v>
      </c>
      <c r="C1304" s="328" t="s">
        <v>4707</v>
      </c>
      <c r="D1304" s="329">
        <v>1.0000000000000001E-5</v>
      </c>
      <c r="F1304" s="327" t="str">
        <f>"Declarable at "&amp;D1304*100&amp;"% - CAS No. "&amp;Table237[[#This Row],[CAS]]&amp;", "&amp;Table237[[#This Row],[Descriptions]]</f>
        <v>Declarable at 0.001% - CAS No. 98241-25-9, pentadecafluorooctanoic acid (1:1)</v>
      </c>
    </row>
    <row r="1305" spans="1:6" ht="128.25">
      <c r="A1305" s="327" t="s">
        <v>2666</v>
      </c>
      <c r="B1305" s="328" t="s">
        <v>4806</v>
      </c>
      <c r="C1305" s="328" t="s">
        <v>4707</v>
      </c>
      <c r="D1305" s="329">
        <v>1.0000000000000001E-5</v>
      </c>
      <c r="F1305" s="327" t="str">
        <f>"Declarable at "&amp;D1305*100&amp;"% - CAS No. "&amp;Table237[[#This Row],[CAS]]&amp;", "&amp;Table237[[#This Row],[Descriptions]]</f>
        <v>Declarable at 0.001% - CAS No. 4021-47-0, Perfluorooctane sulfonic acid salt</v>
      </c>
    </row>
    <row r="1306" spans="1:6" ht="128.25">
      <c r="A1306" s="327" t="s">
        <v>2013</v>
      </c>
      <c r="B1306" s="328" t="s">
        <v>4806</v>
      </c>
      <c r="C1306" s="328" t="s">
        <v>4707</v>
      </c>
      <c r="D1306" s="329">
        <v>1.0000000000000001E-5</v>
      </c>
      <c r="F1306" s="327" t="str">
        <f>"Declarable at "&amp;D1306*100&amp;"% - CAS No. "&amp;Table237[[#This Row],[CAS]]&amp;", "&amp;Table237[[#This Row],[Descriptions]]</f>
        <v>Declarable at 0.001% - CAS No. 111873-33-7, Perfluorooctane sulfonic acid salt</v>
      </c>
    </row>
    <row r="1307" spans="1:6" ht="128.25">
      <c r="A1307" s="327" t="s">
        <v>3311</v>
      </c>
      <c r="B1307" s="328" t="s">
        <v>4806</v>
      </c>
      <c r="C1307" s="328" t="s">
        <v>4707</v>
      </c>
      <c r="D1307" s="329">
        <v>1.0000000000000001E-5</v>
      </c>
      <c r="F1307" s="327" t="str">
        <f>"Declarable at "&amp;D1307*100&amp;"% - CAS No. "&amp;Table237[[#This Row],[CAS]]&amp;", "&amp;Table237[[#This Row],[Descriptions]]</f>
        <v>Declarable at 0.001% - CAS No. 91036-71-4, Perfluorooctane sulfonic acid salt</v>
      </c>
    </row>
    <row r="1308" spans="1:6" ht="128.25">
      <c r="A1308" s="327" t="s">
        <v>2345</v>
      </c>
      <c r="B1308" s="328" t="s">
        <v>4807</v>
      </c>
      <c r="C1308" s="328" t="s">
        <v>4707</v>
      </c>
      <c r="D1308" s="329">
        <v>1.0000000000000001E-5</v>
      </c>
      <c r="F1308" s="327" t="str">
        <f>"Declarable at "&amp;D1308*100&amp;"% - CAS No. "&amp;Table237[[#This Row],[CAS]]&amp;", "&amp;Table237[[#This Row],[Descriptions]]</f>
        <v>Declarable at 0.001% - CAS No. 1763-23-1, Perfluoroctane sulfonate acid</v>
      </c>
    </row>
    <row r="1309" spans="1:6" ht="128.25">
      <c r="A1309" s="327" t="s">
        <v>2727</v>
      </c>
      <c r="B1309" s="328" t="s">
        <v>4808</v>
      </c>
      <c r="C1309" s="328" t="s">
        <v>4707</v>
      </c>
      <c r="D1309" s="329">
        <v>1.0000000000000001E-5</v>
      </c>
      <c r="F1309" s="327" t="str">
        <f>"Declarable at "&amp;D1309*100&amp;"% - CAS No. "&amp;Table237[[#This Row],[CAS]]&amp;", "&amp;Table237[[#This Row],[Descriptions]]</f>
        <v>Declarable at 0.001% - CAS No. 45298-90-6, Perfluoroctane sulfonate anion</v>
      </c>
    </row>
    <row r="1310" spans="1:6" ht="128.25">
      <c r="A1310" s="327" t="s">
        <v>2534</v>
      </c>
      <c r="B1310" s="328" t="s">
        <v>4809</v>
      </c>
      <c r="C1310" s="328" t="s">
        <v>4707</v>
      </c>
      <c r="D1310" s="329">
        <v>1.0000000000000001E-5</v>
      </c>
      <c r="F1310" s="327" t="str">
        <f>"Declarable at "&amp;D1310*100&amp;"% - CAS No. "&amp;Table237[[#This Row],[CAS]]&amp;", "&amp;Table237[[#This Row],[Descriptions]]</f>
        <v>Declarable at 0.001% - CAS No. 306975-62-2, 2-Propenoic acid, 2-methyl-, dodecyl ester, polymers with 2-[methyl[(perfluoro-C4-8-alkyl)- sulfonyl]amino]ethyl acrylate and vinylidene chloride</v>
      </c>
    </row>
    <row r="1311" spans="1:6" ht="128.25">
      <c r="A1311" s="327" t="s">
        <v>2527</v>
      </c>
      <c r="B1311" s="328" t="s">
        <v>4810</v>
      </c>
      <c r="C1311" s="328" t="s">
        <v>4707</v>
      </c>
      <c r="D1311" s="329">
        <v>1.0000000000000001E-5</v>
      </c>
      <c r="F1311" s="327" t="str">
        <f>"Declarable at "&amp;D1311*100&amp;"% - CAS No. "&amp;Table237[[#This Row],[CAS]]&amp;", "&amp;Table237[[#This Row],[Descriptions]]</f>
        <v>Declarable at 0.001% - CAS No. 2991-51-7, Glycine, N-ethyl-N-[(heptadecafluorooctyl)sulfonyl]-, potassium salt</v>
      </c>
    </row>
    <row r="1312" spans="1:6" ht="128.25">
      <c r="A1312" s="327" t="s">
        <v>2506</v>
      </c>
      <c r="B1312" s="328" t="s">
        <v>4811</v>
      </c>
      <c r="C1312" s="328" t="s">
        <v>4707</v>
      </c>
      <c r="D1312" s="329">
        <v>1.0000000000000001E-5</v>
      </c>
      <c r="F1312" s="327" t="str">
        <f>"Declarable at "&amp;D1312*100&amp;"% - CAS No. "&amp;Table237[[#This Row],[CAS]]&amp;", "&amp;Table237[[#This Row],[Descriptions]]</f>
        <v>Declarable at 0.001% - CAS No. 2795-39-3, Perfluorooctane sulfonate potasium salt</v>
      </c>
    </row>
    <row r="1313" spans="1:6" ht="128.25">
      <c r="A1313" s="327" t="s">
        <v>2515</v>
      </c>
      <c r="B1313" s="328" t="s">
        <v>4812</v>
      </c>
      <c r="C1313" s="328" t="s">
        <v>4707</v>
      </c>
      <c r="D1313" s="329">
        <v>1.0000000000000001E-5</v>
      </c>
      <c r="F1313" s="327" t="str">
        <f>"Declarable at "&amp;D1313*100&amp;"% - CAS No. "&amp;Table237[[#This Row],[CAS]]&amp;", "&amp;Table237[[#This Row],[Descriptions]]</f>
        <v>Declarable at 0.001% - CAS No. 29081-56-9, Perfluorooctane sulfonate ammonium salt</v>
      </c>
    </row>
    <row r="1314" spans="1:6" ht="128.25">
      <c r="A1314" s="327" t="s">
        <v>2520</v>
      </c>
      <c r="B1314" s="328" t="s">
        <v>4813</v>
      </c>
      <c r="C1314" s="328" t="s">
        <v>4707</v>
      </c>
      <c r="D1314" s="329">
        <v>1.0000000000000001E-5</v>
      </c>
      <c r="F1314" s="327" t="str">
        <f>"Declarable at "&amp;D1314*100&amp;"% - CAS No. "&amp;Table237[[#This Row],[CAS]]&amp;", "&amp;Table237[[#This Row],[Descriptions]]</f>
        <v>Declarable at 0.001% - CAS No. 29457-72-5, Perfluorooctane sulfonate lithium salt</v>
      </c>
    </row>
    <row r="1315" spans="1:6" ht="128.25">
      <c r="A1315" s="327" t="s">
        <v>3030</v>
      </c>
      <c r="B1315" s="328" t="s">
        <v>4814</v>
      </c>
      <c r="C1315" s="328" t="s">
        <v>4707</v>
      </c>
      <c r="D1315" s="329">
        <v>1.0000000000000001E-5</v>
      </c>
      <c r="F1315" s="327" t="str">
        <f>"Declarable at "&amp;D1315*100&amp;"% - CAS No. "&amp;Table237[[#This Row],[CAS]]&amp;", "&amp;Table237[[#This Row],[Descriptions]]</f>
        <v>Declarable at 0.001% - CAS No. 70225-39-5, Perfluorooctane sulfonate diethanolamino salt</v>
      </c>
    </row>
    <row r="1316" spans="1:6" ht="128.25">
      <c r="A1316" s="327" t="s">
        <v>2820</v>
      </c>
      <c r="B1316" s="328" t="s">
        <v>4815</v>
      </c>
      <c r="C1316" s="328" t="s">
        <v>4707</v>
      </c>
      <c r="D1316" s="329">
        <v>1.0000000000000001E-5</v>
      </c>
      <c r="F1316" s="327" t="str">
        <f>"Declarable at "&amp;D1316*100&amp;"% - CAS No. "&amp;Table237[[#This Row],[CAS]]&amp;", "&amp;Table237[[#This Row],[Descriptions]]</f>
        <v>Declarable at 0.001% - CAS No. 56773-42-3, Tetraethylammoniumheptadecafluoroctansulfonate</v>
      </c>
    </row>
    <row r="1317" spans="1:6" ht="128.25">
      <c r="A1317" s="327" t="s">
        <v>2535</v>
      </c>
      <c r="B1317" s="328" t="s">
        <v>4816</v>
      </c>
      <c r="C1317" s="328" t="s">
        <v>4707</v>
      </c>
      <c r="D1317" s="329">
        <v>1.0000000000000001E-5</v>
      </c>
      <c r="F1317" s="327" t="str">
        <f>"Declarable at "&amp;D1317*100&amp;"% - CAS No. "&amp;Table237[[#This Row],[CAS]]&amp;", "&amp;Table237[[#This Row],[Descriptions]]</f>
        <v>Declarable at 0.001% - CAS No. 307-35-7, Perfluoro-1-octanesulfonyl fluoride</v>
      </c>
    </row>
    <row r="1318" spans="1:6" ht="128.25">
      <c r="A1318" s="327" t="s">
        <v>3029</v>
      </c>
      <c r="B1318" s="328" t="s">
        <v>4782</v>
      </c>
      <c r="C1318" s="328" t="s">
        <v>4707</v>
      </c>
      <c r="D1318" s="329">
        <v>1.0000000000000001E-5</v>
      </c>
      <c r="F1318" s="327" t="str">
        <f>"Declarable at "&amp;D1318*100&amp;"% - CAS No. "&amp;Table237[[#This Row],[CAS]]&amp;", "&amp;Table237[[#This Row],[Descriptions]]</f>
        <v>Declarable at 0.001% - CAS No. 70225-14-8, diethanolammonium perfluorooctane sulfonate</v>
      </c>
    </row>
    <row r="1319" spans="1:6" ht="128.25">
      <c r="A1319" s="327" t="s">
        <v>2450</v>
      </c>
      <c r="B1319" s="328" t="s">
        <v>4732</v>
      </c>
      <c r="C1319" s="328" t="s">
        <v>4707</v>
      </c>
      <c r="D1319" s="329">
        <v>1.0000000000000001E-5</v>
      </c>
      <c r="F1319" s="327" t="str">
        <f>"Declarable at "&amp;D1319*100&amp;"% - CAS No. "&amp;Table237[[#This Row],[CAS]]&amp;", "&amp;Table237[[#This Row],[Descriptions]]</f>
        <v>Declarable at 0.001% - CAS No. 251099-16-8, didecyldimethylammonium perfluorooctane sulfonate</v>
      </c>
    </row>
    <row r="1320" spans="1:6" ht="128.25">
      <c r="A1320" s="327" t="s">
        <v>2677</v>
      </c>
      <c r="B1320" s="328" t="s">
        <v>4817</v>
      </c>
      <c r="C1320" s="328" t="s">
        <v>4707</v>
      </c>
      <c r="D1320" s="329">
        <v>1.0000000000000001E-5</v>
      </c>
      <c r="F1320" s="327" t="str">
        <f>"Declarable at "&amp;D1320*100&amp;"% - CAS No. "&amp;Table237[[#This Row],[CAS]]&amp;", "&amp;Table237[[#This Row],[Descriptions]]</f>
        <v>Declarable at 0.001% - CAS No. 4151-50-2, N-Ethylperfluorooctylsulfonamide</v>
      </c>
    </row>
    <row r="1321" spans="1:6" ht="128.25">
      <c r="A1321" s="327" t="s">
        <v>2549</v>
      </c>
      <c r="B1321" s="328" t="s">
        <v>4818</v>
      </c>
      <c r="C1321" s="328" t="s">
        <v>4707</v>
      </c>
      <c r="D1321" s="329">
        <v>1.0000000000000001E-5</v>
      </c>
      <c r="F1321" s="327" t="str">
        <f>"Declarable at "&amp;D1321*100&amp;"% - CAS No. "&amp;Table237[[#This Row],[CAS]]&amp;", "&amp;Table237[[#This Row],[Descriptions]]</f>
        <v>Declarable at 0.001% - CAS No. 31506-32-8, Heptadecafluoro-N-methyloctanesulphonamide</v>
      </c>
    </row>
    <row r="1322" spans="1:6" ht="128.25">
      <c r="A1322" s="327" t="s">
        <v>2328</v>
      </c>
      <c r="B1322" s="328" t="s">
        <v>4819</v>
      </c>
      <c r="C1322" s="328" t="s">
        <v>4707</v>
      </c>
      <c r="D1322" s="329">
        <v>1.0000000000000001E-5</v>
      </c>
      <c r="F1322" s="327" t="str">
        <f>"Declarable at "&amp;D1322*100&amp;"% - CAS No. "&amp;Table237[[#This Row],[CAS]]&amp;", "&amp;Table237[[#This Row],[Descriptions]]</f>
        <v>Declarable at 0.001% - CAS No. 1691-99-2, N-Ethylheptadecafluoro-N-(2-hydroxyethyl)octanesulphonamide</v>
      </c>
    </row>
    <row r="1323" spans="1:6" ht="128.25">
      <c r="A1323" s="327" t="s">
        <v>2444</v>
      </c>
      <c r="B1323" s="328" t="s">
        <v>4820</v>
      </c>
      <c r="C1323" s="328" t="s">
        <v>4707</v>
      </c>
      <c r="D1323" s="329">
        <v>1.0000000000000001E-5</v>
      </c>
      <c r="F1323" s="327" t="str">
        <f>"Declarable at "&amp;D1323*100&amp;"% - CAS No. "&amp;Table237[[#This Row],[CAS]]&amp;", "&amp;Table237[[#This Row],[Descriptions]]</f>
        <v>Declarable at 0.001% - CAS No. 24448-09-7, N-Methylperfluorooctanesulfonamidoethanol</v>
      </c>
    </row>
    <row r="1324" spans="1:6" ht="128.25">
      <c r="A1324" s="327" t="s">
        <v>3767</v>
      </c>
      <c r="B1324" s="328" t="s">
        <v>4821</v>
      </c>
      <c r="C1324" s="328" t="s">
        <v>4707</v>
      </c>
      <c r="D1324" s="329">
        <v>1E-3</v>
      </c>
      <c r="F1324" s="327" t="str">
        <f>"Declarable at "&amp;D1324*100&amp;"% - CAS No. "&amp;Table237[[#This Row],[CAS]]&amp;", "&amp;Table237[[#This Row],[Descriptions]]</f>
        <v>Declarable at 0.1% - CAS No. 117-81-7, Phthalate, Diethylhexyl
(DEHP)</v>
      </c>
    </row>
    <row r="1325" spans="1:6" ht="128.25">
      <c r="A1325" s="327" t="s">
        <v>3234</v>
      </c>
      <c r="B1325" s="328" t="s">
        <v>4822</v>
      </c>
      <c r="C1325" s="328" t="s">
        <v>4707</v>
      </c>
      <c r="D1325" s="329">
        <v>1E-3</v>
      </c>
      <c r="F1325" s="327" t="str">
        <f>"Declarable at "&amp;D1325*100&amp;"% - CAS No. "&amp;Table237[[#This Row],[CAS]]&amp;", "&amp;Table237[[#This Row],[Descriptions]]</f>
        <v>Declarable at 0.1% - CAS No. 85-68-7, Benzyl butyl phthalate (BBP)</v>
      </c>
    </row>
    <row r="1326" spans="1:6" ht="128.25">
      <c r="A1326" s="327" t="s">
        <v>3213</v>
      </c>
      <c r="B1326" s="328" t="s">
        <v>4823</v>
      </c>
      <c r="C1326" s="328" t="s">
        <v>4707</v>
      </c>
      <c r="D1326" s="329">
        <v>1E-3</v>
      </c>
      <c r="F1326" s="327" t="str">
        <f>"Declarable at "&amp;D1326*100&amp;"% - CAS No. "&amp;Table237[[#This Row],[CAS]]&amp;", "&amp;Table237[[#This Row],[Descriptions]]</f>
        <v>Declarable at 0.1% - CAS No. 84-74-2, Dibutyl phthalate (DBP)</v>
      </c>
    </row>
    <row r="1327" spans="1:6" ht="128.25">
      <c r="A1327" s="327" t="s">
        <v>3211</v>
      </c>
      <c r="B1327" s="328" t="s">
        <v>4824</v>
      </c>
      <c r="C1327" s="328" t="s">
        <v>4707</v>
      </c>
      <c r="D1327" s="329">
        <v>1E-3</v>
      </c>
      <c r="F1327" s="327" t="str">
        <f>"Declarable at "&amp;D1327*100&amp;"% - CAS No. "&amp;Table237[[#This Row],[CAS]]&amp;", "&amp;Table237[[#This Row],[Descriptions]]</f>
        <v>Declarable at 0.1% - CAS No. 84-69-5, Diisobutyl phthalate (DIBP)</v>
      </c>
    </row>
    <row r="1328" spans="1:6" ht="128.25">
      <c r="A1328" s="327" t="s">
        <v>4826</v>
      </c>
      <c r="B1328" s="328" t="s">
        <v>4825</v>
      </c>
      <c r="C1328" s="328" t="s">
        <v>4707</v>
      </c>
      <c r="D1328" s="329">
        <v>1E-3</v>
      </c>
      <c r="F1328" s="327" t="str">
        <f>"Declarable at "&amp;D1328*100&amp;"% - CAS No. "&amp;Table237[[#This Row],[CAS]]&amp;", "&amp;Table237[[#This Row],[Descriptions]]</f>
        <v>Declarable at 0.1% - CAS No. 27554-26-3 , Diisooctyl phthalate (DIOP)</v>
      </c>
    </row>
    <row r="1329" spans="1:6" ht="128.25">
      <c r="A1329" s="327" t="s">
        <v>3210</v>
      </c>
      <c r="B1329" s="328" t="s">
        <v>4827</v>
      </c>
      <c r="C1329" s="328" t="s">
        <v>4707</v>
      </c>
      <c r="D1329" s="329">
        <v>1E-3</v>
      </c>
      <c r="F1329" s="327" t="str">
        <f>"Declarable at "&amp;D1329*100&amp;"% - CAS No. "&amp;Table237[[#This Row],[CAS]]&amp;", "&amp;Table237[[#This Row],[Descriptions]]</f>
        <v>Declarable at 0.1% - CAS No. 84-61-7, Dicyclohexyl phthalate (DCHP)</v>
      </c>
    </row>
    <row r="1330" spans="1:6" ht="128.25">
      <c r="A1330" s="327" t="s">
        <v>2030</v>
      </c>
      <c r="B1330" s="328" t="s">
        <v>4828</v>
      </c>
      <c r="C1330" s="328" t="s">
        <v>4707</v>
      </c>
      <c r="D1330" s="329">
        <v>1E-3</v>
      </c>
      <c r="F1330" s="327" t="str">
        <f>"Declarable at "&amp;D1330*100&amp;"% - CAS No. "&amp;Table237[[#This Row],[CAS]]&amp;", "&amp;Table237[[#This Row],[Descriptions]]</f>
        <v>Declarable at 0.1% - CAS No. 117-84-0, Dioctyl phthalate (DNOP)</v>
      </c>
    </row>
    <row r="1331" spans="1:6" ht="128.25">
      <c r="A1331" s="327" t="s">
        <v>2478</v>
      </c>
      <c r="B1331" s="328" t="s">
        <v>4829</v>
      </c>
      <c r="C1331" s="328" t="s">
        <v>4707</v>
      </c>
      <c r="D1331" s="329">
        <v>1E-3</v>
      </c>
      <c r="F1331" s="327" t="str">
        <f>"Declarable at "&amp;D1331*100&amp;"% - CAS No. "&amp;Table237[[#This Row],[CAS]]&amp;", "&amp;Table237[[#This Row],[Descriptions]]</f>
        <v>Declarable at 0.1% - CAS No. 26761-40-0, Diisodecyl phthalate (DIDP)</v>
      </c>
    </row>
    <row r="1332" spans="1:6" ht="128.25">
      <c r="A1332" s="327" t="s">
        <v>2989</v>
      </c>
      <c r="B1332" s="328" t="s">
        <v>4829</v>
      </c>
      <c r="C1332" s="328" t="s">
        <v>4707</v>
      </c>
      <c r="D1332" s="329">
        <v>1E-3</v>
      </c>
      <c r="F1332" s="327" t="str">
        <f>"Declarable at "&amp;D1332*100&amp;"% - CAS No. "&amp;Table237[[#This Row],[CAS]]&amp;", "&amp;Table237[[#This Row],[Descriptions]]</f>
        <v>Declarable at 0.1% - CAS No. 68515-49-1, Diisodecyl phthalate (DIDP)</v>
      </c>
    </row>
    <row r="1333" spans="1:6" ht="128.25">
      <c r="A1333" s="327" t="s">
        <v>2879</v>
      </c>
      <c r="B1333" s="328" t="s">
        <v>4830</v>
      </c>
      <c r="C1333" s="328" t="s">
        <v>4707</v>
      </c>
      <c r="D1333" s="329">
        <v>1E-3</v>
      </c>
      <c r="F1333" s="327" t="str">
        <f>"Declarable at "&amp;D1333*100&amp;"% - CAS No. "&amp;Table237[[#This Row],[CAS]]&amp;", "&amp;Table237[[#This Row],[Descriptions]]</f>
        <v>Declarable at 0.1% - CAS No. 605-50-5, Diisopentyl phthalate (DIPP)</v>
      </c>
    </row>
    <row r="1334" spans="1:6" ht="128.25">
      <c r="A1334" s="327" t="s">
        <v>2125</v>
      </c>
      <c r="B1334" s="328" t="s">
        <v>4831</v>
      </c>
      <c r="C1334" s="328" t="s">
        <v>4707</v>
      </c>
      <c r="D1334" s="329">
        <v>1E-3</v>
      </c>
      <c r="F1334" s="327" t="str">
        <f>"Declarable at "&amp;D1334*100&amp;"% - CAS No. "&amp;Table237[[#This Row],[CAS]]&amp;", "&amp;Table237[[#This Row],[Descriptions]]</f>
        <v>Declarable at 0.1% - CAS No. 131-18-0, Dipentyl phthalate (DPP)</v>
      </c>
    </row>
    <row r="1335" spans="1:6" ht="128.25">
      <c r="A1335" s="327" t="s">
        <v>3214</v>
      </c>
      <c r="B1335" s="328" t="s">
        <v>4832</v>
      </c>
      <c r="C1335" s="328" t="s">
        <v>4707</v>
      </c>
      <c r="D1335" s="329">
        <v>1E-3</v>
      </c>
      <c r="F1335" s="327" t="str">
        <f>"Declarable at "&amp;D1335*100&amp;"% - CAS No. "&amp;Table237[[#This Row],[CAS]]&amp;", "&amp;Table237[[#This Row],[Descriptions]]</f>
        <v>Declarable at 0.1% - CAS No. 84-75-3, Di-n-hexyl phthalate (DnHP)</v>
      </c>
    </row>
    <row r="1336" spans="1:6" ht="128.25">
      <c r="A1336" s="327" t="s">
        <v>2029</v>
      </c>
      <c r="B1336" s="328" t="s">
        <v>4833</v>
      </c>
      <c r="C1336" s="328" t="s">
        <v>4707</v>
      </c>
      <c r="D1336" s="329">
        <v>1E-3</v>
      </c>
      <c r="F1336" s="327" t="str">
        <f>"Declarable at "&amp;D1336*100&amp;"% - CAS No. "&amp;Table237[[#This Row],[CAS]]&amp;", "&amp;Table237[[#This Row],[Descriptions]]</f>
        <v>Declarable at 0.1% - CAS No. 117-82-8, Bis(2-methoxyethyl) phthalate (bMEP)</v>
      </c>
    </row>
    <row r="1337" spans="1:6" ht="128.25">
      <c r="A1337" s="327" t="s">
        <v>3135</v>
      </c>
      <c r="B1337" s="328" t="s">
        <v>4834</v>
      </c>
      <c r="C1337" s="328" t="s">
        <v>4707</v>
      </c>
      <c r="D1337" s="329">
        <v>1E-3</v>
      </c>
      <c r="F1337" s="327" t="str">
        <f>"Declarable at "&amp;D1337*100&amp;"% - CAS No. "&amp;Table237[[#This Row],[CAS]]&amp;", "&amp;Table237[[#This Row],[Descriptions]]</f>
        <v>Declarable at 0.1% - CAS No. 776297-69-9, N-pentyl-isopentylphthalate (PIPP)</v>
      </c>
    </row>
    <row r="1338" spans="1:6" ht="128.25">
      <c r="A1338" s="327" t="s">
        <v>2621</v>
      </c>
      <c r="B1338" s="328" t="s">
        <v>4835</v>
      </c>
      <c r="C1338" s="328" t="s">
        <v>4707</v>
      </c>
      <c r="D1338" s="329">
        <v>1E-3</v>
      </c>
      <c r="F1338" s="327" t="str">
        <f>"Declarable at "&amp;D1338*100&amp;"% - CAS No. "&amp;Table237[[#This Row],[CAS]]&amp;", "&amp;Table237[[#This Row],[Descriptions]]</f>
        <v>Declarable at 0.1% - CAS No. 358730-89-9, Di-n-pentyl phthalate (DnPP)</v>
      </c>
    </row>
    <row r="1339" spans="1:6" ht="128.25">
      <c r="A1339" s="327" t="s">
        <v>2990</v>
      </c>
      <c r="B1339" s="328" t="s">
        <v>4836</v>
      </c>
      <c r="C1339" s="328" t="s">
        <v>4707</v>
      </c>
      <c r="D1339" s="329">
        <v>1E-3</v>
      </c>
      <c r="F1339" s="327" t="str">
        <f>"Declarable at "&amp;D1339*100&amp;"% - CAS No. "&amp;Table237[[#This Row],[CAS]]&amp;", "&amp;Table237[[#This Row],[Descriptions]]</f>
        <v>Declarable at 0.1% - CAS No. 68515-50-4, Diisohexyl phthalate  (DIHP)</v>
      </c>
    </row>
    <row r="1340" spans="1:6" ht="128.25">
      <c r="A1340" s="327" t="s">
        <v>3055</v>
      </c>
      <c r="B1340" s="328" t="s">
        <v>4836</v>
      </c>
      <c r="C1340" s="328" t="s">
        <v>4707</v>
      </c>
      <c r="D1340" s="329">
        <v>1E-3</v>
      </c>
      <c r="F1340" s="327" t="str">
        <f>"Declarable at "&amp;D1340*100&amp;"% - CAS No. "&amp;Table237[[#This Row],[CAS]]&amp;", "&amp;Table237[[#This Row],[Descriptions]]</f>
        <v>Declarable at 0.1% - CAS No. 71850-09-4, Diisohexyl phthalate  (DIHP)</v>
      </c>
    </row>
    <row r="1341" spans="1:6" ht="128.25">
      <c r="A1341" s="327" t="s">
        <v>2259</v>
      </c>
      <c r="B1341" s="328" t="s">
        <v>4836</v>
      </c>
      <c r="C1341" s="328" t="s">
        <v>4707</v>
      </c>
      <c r="D1341" s="329">
        <v>1E-3</v>
      </c>
      <c r="F1341" s="327" t="str">
        <f>"Declarable at "&amp;D1341*100&amp;"% - CAS No. "&amp;Table237[[#This Row],[CAS]]&amp;", "&amp;Table237[[#This Row],[Descriptions]]</f>
        <v>Declarable at 0.1% - CAS No. 146-50-9, Diisohexyl phthalate  (DIHP)</v>
      </c>
    </row>
    <row r="1342" spans="1:6" ht="42.75">
      <c r="B1342" s="328" t="s">
        <v>5185</v>
      </c>
      <c r="C1342" s="328" t="s">
        <v>5185</v>
      </c>
      <c r="D1342" s="329">
        <v>1.0000000000000001E-5</v>
      </c>
      <c r="F1342" s="327" t="str">
        <f>"Declarable at "&amp;D1342*100&amp;"% - CAS No. "&amp;Table237[[#This Row],[CAS]]&amp;", "&amp;Table237[[#This Row],[Descriptions]]</f>
        <v>Declarable at 0.001% - CAS No. , Perfluorooctane Sulfonates
Perfluorooctanoic Acid 
(PFOS / PFOA) All members</v>
      </c>
    </row>
    <row r="1343" spans="1:6" ht="42.75">
      <c r="B1343" s="328" t="s">
        <v>5163</v>
      </c>
      <c r="C1343" s="328" t="s">
        <v>5163</v>
      </c>
      <c r="D1343" s="329">
        <v>0.1</v>
      </c>
      <c r="F1343" s="327" t="str">
        <f>"Declarable at "&amp;D1343*100&amp;"% - CAS No. "&amp;Table237[[#This Row],[CAS]]&amp;", "&amp;Table237[[#This Row],[Descriptions]]</f>
        <v>Declarable at 10% - CAS No. , Persistent Organic Pollutants
Including Dioxins and Furans, Pesticides, PBDEs, PCBs</v>
      </c>
    </row>
    <row r="1344" spans="1:6">
      <c r="A1344" s="327" t="s">
        <v>2538</v>
      </c>
      <c r="B1344" s="328" t="s">
        <v>5187</v>
      </c>
      <c r="C1344" s="328" t="s">
        <v>5186</v>
      </c>
      <c r="D1344" s="329">
        <v>1E-3</v>
      </c>
      <c r="F1344" s="327" t="str">
        <f>"Declarable at "&amp;D1344*100&amp;"% - CAS No. "&amp;Table237[[#This Row],[CAS]]&amp;", "&amp;Table237[[#This Row],[Descriptions]]</f>
        <v>Declarable at 0.1% - CAS No. 309-00-2, Aldrin</v>
      </c>
    </row>
    <row r="1345" spans="1:6">
      <c r="A1345" s="327" t="s">
        <v>2833</v>
      </c>
      <c r="B1345" s="328" t="s">
        <v>5188</v>
      </c>
      <c r="C1345" s="328" t="s">
        <v>5186</v>
      </c>
      <c r="D1345" s="329">
        <v>1E-3</v>
      </c>
      <c r="F1345" s="327" t="str">
        <f>"Declarable at "&amp;D1345*100&amp;"% - CAS No. "&amp;Table237[[#This Row],[CAS]]&amp;", "&amp;Table237[[#This Row],[Descriptions]]</f>
        <v>Declarable at 0.1% - CAS No. 57-74-9, Chlordane</v>
      </c>
    </row>
    <row r="1346" spans="1:6">
      <c r="A1346" s="327" t="s">
        <v>2756</v>
      </c>
      <c r="B1346" s="328" t="s">
        <v>5189</v>
      </c>
      <c r="C1346" s="328" t="s">
        <v>5186</v>
      </c>
      <c r="D1346" s="329">
        <v>1E-3</v>
      </c>
      <c r="F1346" s="327" t="str">
        <f>"Declarable at "&amp;D1346*100&amp;"% - CAS No. "&amp;Table237[[#This Row],[CAS]]&amp;", "&amp;Table237[[#This Row],[Descriptions]]</f>
        <v>Declarable at 0.1% - CAS No. 50-29-3, DDT</v>
      </c>
    </row>
    <row r="1347" spans="1:6">
      <c r="A1347" s="327" t="s">
        <v>2880</v>
      </c>
      <c r="B1347" s="328" t="s">
        <v>5190</v>
      </c>
      <c r="C1347" s="328" t="s">
        <v>5186</v>
      </c>
      <c r="D1347" s="329">
        <v>1E-3</v>
      </c>
      <c r="F1347" s="327" t="str">
        <f>"Declarable at "&amp;D1347*100&amp;"% - CAS No. "&amp;Table237[[#This Row],[CAS]]&amp;", "&amp;Table237[[#This Row],[Descriptions]]</f>
        <v>Declarable at 0.1% - CAS No. 60-57-1, Dieldrin</v>
      </c>
    </row>
    <row r="1348" spans="1:6">
      <c r="A1348" s="327" t="s">
        <v>3056</v>
      </c>
      <c r="B1348" s="328" t="s">
        <v>5191</v>
      </c>
      <c r="C1348" s="328" t="s">
        <v>5186</v>
      </c>
      <c r="D1348" s="329">
        <v>1E-3</v>
      </c>
      <c r="F1348" s="327" t="str">
        <f>"Declarable at "&amp;D1348*100&amp;"% - CAS No. "&amp;Table237[[#This Row],[CAS]]&amp;", "&amp;Table237[[#This Row],[Descriptions]]</f>
        <v>Declarable at 0.1% - CAS No. 72-20-8, Endrin</v>
      </c>
    </row>
    <row r="1349" spans="1:6">
      <c r="A1349" s="327" t="s">
        <v>3122</v>
      </c>
      <c r="B1349" s="328" t="s">
        <v>5192</v>
      </c>
      <c r="C1349" s="328" t="s">
        <v>5186</v>
      </c>
      <c r="D1349" s="329">
        <v>1E-3</v>
      </c>
      <c r="F1349" s="327" t="str">
        <f>"Declarable at "&amp;D1349*100&amp;"% - CAS No. "&amp;Table237[[#This Row],[CAS]]&amp;", "&amp;Table237[[#This Row],[Descriptions]]</f>
        <v>Declarable at 0.1% - CAS No. 76-44-8, Heptachlor</v>
      </c>
    </row>
    <row r="1350" spans="1:6">
      <c r="A1350" s="327" t="s">
        <v>2436</v>
      </c>
      <c r="B1350" s="328" t="s">
        <v>5193</v>
      </c>
      <c r="C1350" s="328" t="s">
        <v>5186</v>
      </c>
      <c r="D1350" s="329">
        <v>1E-3</v>
      </c>
      <c r="F1350" s="327" t="str">
        <f>"Declarable at "&amp;D1350*100&amp;"% - CAS No. "&amp;Table237[[#This Row],[CAS]]&amp;", "&amp;Table237[[#This Row],[Descriptions]]</f>
        <v>Declarable at 0.1% - CAS No. 2385-85-5, Mirex</v>
      </c>
    </row>
    <row r="1351" spans="1:6">
      <c r="A1351" s="327" t="s">
        <v>3178</v>
      </c>
      <c r="B1351" s="328" t="s">
        <v>5194</v>
      </c>
      <c r="C1351" s="328" t="s">
        <v>5186</v>
      </c>
      <c r="D1351" s="329">
        <v>1E-3</v>
      </c>
      <c r="F1351" s="327" t="str">
        <f>"Declarable at "&amp;D1351*100&amp;"% - CAS No. "&amp;Table237[[#This Row],[CAS]]&amp;", "&amp;Table237[[#This Row],[Descriptions]]</f>
        <v>Declarable at 0.1% - CAS No. 8001-35-2, Toxaphene</v>
      </c>
    </row>
    <row r="1352" spans="1:6">
      <c r="A1352" s="327" t="s">
        <v>2555</v>
      </c>
      <c r="B1352" s="328" t="s">
        <v>5195</v>
      </c>
      <c r="C1352" s="328" t="s">
        <v>5186</v>
      </c>
      <c r="D1352" s="329">
        <v>1E-3</v>
      </c>
      <c r="F1352" s="327" t="str">
        <f>"Declarable at "&amp;D1352*100&amp;"% - CAS No. "&amp;Table237[[#This Row],[CAS]]&amp;", "&amp;Table237[[#This Row],[Descriptions]]</f>
        <v>Declarable at 0.1% - CAS No. 319-84-6, Alpha hexachlorocyclohexane</v>
      </c>
    </row>
    <row r="1353" spans="1:6">
      <c r="A1353" s="327" t="s">
        <v>2556</v>
      </c>
      <c r="B1353" s="328" t="s">
        <v>5196</v>
      </c>
      <c r="C1353" s="328" t="s">
        <v>5186</v>
      </c>
      <c r="D1353" s="329">
        <v>1E-3</v>
      </c>
      <c r="F1353" s="327" t="str">
        <f>"Declarable at "&amp;D1353*100&amp;"% - CAS No. "&amp;Table237[[#This Row],[CAS]]&amp;", "&amp;Table237[[#This Row],[Descriptions]]</f>
        <v>Declarable at 0.1% - CAS No. 319-85-7, Beta hexachlorocyclohexane</v>
      </c>
    </row>
    <row r="1354" spans="1:6">
      <c r="A1354" s="327" t="s">
        <v>2247</v>
      </c>
      <c r="B1354" s="328" t="s">
        <v>5197</v>
      </c>
      <c r="C1354" s="328" t="s">
        <v>5186</v>
      </c>
      <c r="D1354" s="329">
        <v>1E-3</v>
      </c>
      <c r="F1354" s="327" t="str">
        <f>"Declarable at "&amp;D1354*100&amp;"% - CAS No. "&amp;Table237[[#This Row],[CAS]]&amp;", "&amp;Table237[[#This Row],[Descriptions]]</f>
        <v>Declarable at 0.1% - CAS No. 143-50-0, Chlordecone</v>
      </c>
    </row>
    <row r="1355" spans="1:6">
      <c r="A1355" s="327" t="s">
        <v>2844</v>
      </c>
      <c r="B1355" s="328" t="s">
        <v>5198</v>
      </c>
      <c r="C1355" s="328" t="s">
        <v>5186</v>
      </c>
      <c r="D1355" s="329">
        <v>1E-3</v>
      </c>
      <c r="F1355" s="327" t="str">
        <f>"Declarable at "&amp;D1355*100&amp;"% - CAS No. "&amp;Table237[[#This Row],[CAS]]&amp;", "&amp;Table237[[#This Row],[Descriptions]]</f>
        <v>Declarable at 0.1% - CAS No. 58-89-9, Lindane</v>
      </c>
    </row>
    <row r="1356" spans="1:6">
      <c r="A1356" s="327" t="s">
        <v>2018</v>
      </c>
      <c r="B1356" s="328" t="s">
        <v>5199</v>
      </c>
      <c r="C1356" s="328" t="s">
        <v>5186</v>
      </c>
      <c r="D1356" s="329">
        <v>1E-3</v>
      </c>
      <c r="F1356" s="327" t="str">
        <f>"Declarable at "&amp;D1356*100&amp;"% - CAS No. "&amp;Table237[[#This Row],[CAS]]&amp;", "&amp;Table237[[#This Row],[Descriptions]]</f>
        <v>Declarable at 0.1% - CAS No. 115-29-7, Endosulfan, technical</v>
      </c>
    </row>
    <row r="1357" spans="1:6">
      <c r="A1357" s="327" t="s">
        <v>3374</v>
      </c>
      <c r="B1357" s="328" t="s">
        <v>5200</v>
      </c>
      <c r="C1357" s="328" t="s">
        <v>5186</v>
      </c>
      <c r="D1357" s="329">
        <v>1E-3</v>
      </c>
      <c r="F1357" s="327" t="str">
        <f>"Declarable at "&amp;D1357*100&amp;"% - CAS No. "&amp;Table237[[#This Row],[CAS]]&amp;", "&amp;Table237[[#This Row],[Descriptions]]</f>
        <v>Declarable at 0.1% - CAS No. 959-98-8, Endosulfan Isomer</v>
      </c>
    </row>
    <row r="1358" spans="1:6">
      <c r="A1358" s="327" t="s">
        <v>2572</v>
      </c>
      <c r="B1358" s="328" t="s">
        <v>5200</v>
      </c>
      <c r="C1358" s="328" t="s">
        <v>5186</v>
      </c>
      <c r="D1358" s="329">
        <v>1E-3</v>
      </c>
      <c r="F1358" s="327" t="str">
        <f>"Declarable at "&amp;D1358*100&amp;"% - CAS No. "&amp;Table237[[#This Row],[CAS]]&amp;", "&amp;Table237[[#This Row],[Descriptions]]</f>
        <v>Declarable at 0.1% - CAS No. 33213-65-9, Endosulfan Isomer</v>
      </c>
    </row>
    <row r="1359" spans="1:6">
      <c r="A1359" s="327" t="s">
        <v>1958</v>
      </c>
      <c r="B1359" s="328" t="s">
        <v>5201</v>
      </c>
      <c r="C1359" s="328" t="s">
        <v>5186</v>
      </c>
      <c r="D1359" s="329">
        <v>1E-3</v>
      </c>
      <c r="F1359" s="327" t="str">
        <f>"Declarable at "&amp;D1359*100&amp;"% - CAS No. "&amp;Table237[[#This Row],[CAS]]&amp;", "&amp;Table237[[#This Row],[Descriptions]]</f>
        <v>Declarable at 0.1% - CAS No. 1031-07-8, Endosulfan Sulfate</v>
      </c>
    </row>
    <row r="1360" spans="1:6">
      <c r="B1360" s="328" t="s">
        <v>5202</v>
      </c>
      <c r="C1360" s="328" t="s">
        <v>5186</v>
      </c>
      <c r="D1360" s="329">
        <v>1E-3</v>
      </c>
      <c r="F1360" s="327" t="str">
        <f>"Declarable at "&amp;D1360*100&amp;"% - CAS No. "&amp;Table237[[#This Row],[CAS]]&amp;", "&amp;Table237[[#This Row],[Descriptions]]</f>
        <v>Declarable at 0.1% - CAS No. , Pentachlorophenol and its salts</v>
      </c>
    </row>
    <row r="1361" spans="1:6">
      <c r="A1361" s="327" t="s">
        <v>3244</v>
      </c>
      <c r="B1361" s="328" t="s">
        <v>5203</v>
      </c>
      <c r="C1361" s="328" t="s">
        <v>5186</v>
      </c>
      <c r="D1361" s="329">
        <v>1E-3</v>
      </c>
      <c r="F1361" s="327" t="str">
        <f>"Declarable at "&amp;D1361*100&amp;"% - CAS No. "&amp;Table237[[#This Row],[CAS]]&amp;", "&amp;Table237[[#This Row],[Descriptions]]</f>
        <v>Declarable at 0.1% - CAS No. 87-86-5, Pentachlorophenol</v>
      </c>
    </row>
    <row r="1362" spans="1:6">
      <c r="A1362" s="327" t="s">
        <v>2131</v>
      </c>
      <c r="B1362" s="328" t="s">
        <v>5204</v>
      </c>
      <c r="C1362" s="328" t="s">
        <v>5186</v>
      </c>
      <c r="D1362" s="329">
        <v>1E-3</v>
      </c>
      <c r="F1362" s="327" t="str">
        <f>"Declarable at "&amp;D1362*100&amp;"% - CAS No. "&amp;Table237[[#This Row],[CAS]]&amp;", "&amp;Table237[[#This Row],[Descriptions]]</f>
        <v>Declarable at 0.1% - CAS No. 131-52-2, Sodium pentachlorophenate</v>
      </c>
    </row>
    <row r="1363" spans="1:6">
      <c r="A1363" s="327" t="s">
        <v>2498</v>
      </c>
      <c r="B1363" s="328" t="s">
        <v>5205</v>
      </c>
      <c r="C1363" s="328" t="s">
        <v>5186</v>
      </c>
      <c r="D1363" s="329">
        <v>1E-3</v>
      </c>
      <c r="F1363" s="327" t="str">
        <f>"Declarable at "&amp;D1363*100&amp;"% - CAS No. "&amp;Table237[[#This Row],[CAS]]&amp;", "&amp;Table237[[#This Row],[Descriptions]]</f>
        <v>Declarable at 0.1% - CAS No. 27735-64-4, as monohydrate</v>
      </c>
    </row>
    <row r="1364" spans="1:6">
      <c r="A1364" s="327" t="s">
        <v>2648</v>
      </c>
      <c r="B1364" s="328" t="s">
        <v>5206</v>
      </c>
      <c r="C1364" s="328" t="s">
        <v>5186</v>
      </c>
      <c r="D1364" s="329">
        <v>1E-3</v>
      </c>
      <c r="F1364" s="327" t="str">
        <f>"Declarable at "&amp;D1364*100&amp;"% - CAS No. "&amp;Table237[[#This Row],[CAS]]&amp;", "&amp;Table237[[#This Row],[Descriptions]]</f>
        <v>Declarable at 0.1% - CAS No. 3772-94-9, Pentachlorophenyl laurate</v>
      </c>
    </row>
    <row r="1365" spans="1:6">
      <c r="A1365" s="327" t="s">
        <v>2355</v>
      </c>
      <c r="B1365" s="328" t="s">
        <v>5207</v>
      </c>
      <c r="C1365" s="328" t="s">
        <v>5186</v>
      </c>
      <c r="D1365" s="329">
        <v>1E-3</v>
      </c>
      <c r="F1365" s="327" t="str">
        <f>"Declarable at "&amp;D1365*100&amp;"% - CAS No. "&amp;Table237[[#This Row],[CAS]]&amp;", "&amp;Table237[[#This Row],[Descriptions]]</f>
        <v>Declarable at 0.1% - CAS No. 1825-21-4, Pentachloroanisole</v>
      </c>
    </row>
    <row r="1366" spans="1:6">
      <c r="A1366" s="327" t="s">
        <v>2020</v>
      </c>
      <c r="B1366" s="328" t="s">
        <v>5208</v>
      </c>
      <c r="C1366" s="328" t="s">
        <v>5186</v>
      </c>
      <c r="D1366" s="329">
        <v>1E-3</v>
      </c>
      <c r="F1366" s="327" t="str">
        <f>"Declarable at "&amp;D1366*100&amp;"% - CAS No. "&amp;Table237[[#This Row],[CAS]]&amp;", "&amp;Table237[[#This Row],[Descriptions]]</f>
        <v>Declarable at 0.1% - CAS No. 115-32-2, Dicofol</v>
      </c>
    </row>
    <row r="1367" spans="1:6">
      <c r="A1367" s="327" t="s">
        <v>1973</v>
      </c>
      <c r="B1367" s="328" t="s">
        <v>5208</v>
      </c>
      <c r="C1367" s="328" t="s">
        <v>5186</v>
      </c>
      <c r="D1367" s="329">
        <v>1E-3</v>
      </c>
      <c r="F1367" s="327" t="str">
        <f>"Declarable at "&amp;D1367*100&amp;"% - CAS No. "&amp;Table237[[#This Row],[CAS]]&amp;", "&amp;Table237[[#This Row],[Descriptions]]</f>
        <v>Declarable at 0.1% - CAS No. 10606-46-9, Dicofol</v>
      </c>
    </row>
    <row r="1368" spans="1:6" ht="28.5">
      <c r="A1368" s="327" t="s">
        <v>2997</v>
      </c>
      <c r="B1368" s="328" t="s">
        <v>5282</v>
      </c>
      <c r="C1368" s="328" t="s">
        <v>5281</v>
      </c>
      <c r="D1368" s="329">
        <v>1E-3</v>
      </c>
      <c r="F1368" s="327" t="str">
        <f>"Declarable at "&amp;D1368*100&amp;"% - CAS No. "&amp;Table237[[#This Row],[CAS]]&amp;", "&amp;Table237[[#This Row],[Descriptions]]</f>
        <v>Declarable at 0.1% - CAS No. 68758-75-8, [1,1'-Biphenyl]-ar,ar'-diol, tetrabromo-, polymer with (chloromethyl)oxirane and 4,4'-(1-methylethylidene)bis[phenol]</v>
      </c>
    </row>
    <row r="1369" spans="1:6" ht="28.5">
      <c r="A1369" s="327" t="s">
        <v>3065</v>
      </c>
      <c r="B1369" s="328" t="s">
        <v>5283</v>
      </c>
      <c r="C1369" s="328" t="s">
        <v>5281</v>
      </c>
      <c r="D1369" s="329">
        <v>1E-3</v>
      </c>
      <c r="F1369" s="327" t="str">
        <f>"Declarable at "&amp;D1369*100&amp;"% - CAS No. "&amp;Table237[[#This Row],[CAS]]&amp;", "&amp;Table237[[#This Row],[Descriptions]]</f>
        <v>Declarable at 0.1% - CAS No. 73141-48-7, 1,1'-Biphenyl, 2,2',3,4',5'-pentabromo-</v>
      </c>
    </row>
    <row r="1370" spans="1:6" ht="28.5">
      <c r="A1370" s="327" t="s">
        <v>3167</v>
      </c>
      <c r="B1370" s="328" t="s">
        <v>5284</v>
      </c>
      <c r="C1370" s="328" t="s">
        <v>5281</v>
      </c>
      <c r="D1370" s="329">
        <v>1E-3</v>
      </c>
      <c r="F1370" s="327" t="str">
        <f>"Declarable at "&amp;D1370*100&amp;"% - CAS No. "&amp;Table237[[#This Row],[CAS]]&amp;", "&amp;Table237[[#This Row],[Descriptions]]</f>
        <v>Declarable at 0.1% - CAS No. 77910-04-4, 1,1'-Biphenyl, 2,2',3,4,6-pentabromo-</v>
      </c>
    </row>
    <row r="1371" spans="1:6" ht="28.5">
      <c r="A1371" s="327" t="s">
        <v>3246</v>
      </c>
      <c r="B1371" s="328" t="s">
        <v>5285</v>
      </c>
      <c r="C1371" s="328" t="s">
        <v>5281</v>
      </c>
      <c r="D1371" s="329">
        <v>1E-3</v>
      </c>
      <c r="F1371" s="327" t="str">
        <f>"Declarable at "&amp;D1371*100&amp;"% - CAS No. "&amp;Table237[[#This Row],[CAS]]&amp;", "&amp;Table237[[#This Row],[Descriptions]]</f>
        <v>Declarable at 0.1% - CAS No. 88700-05-4, 1,1'-Biphenyl, 2,2',3,5',6-pentabromo-</v>
      </c>
    </row>
    <row r="1372" spans="1:6" ht="28.5">
      <c r="A1372" s="327" t="s">
        <v>3187</v>
      </c>
      <c r="B1372" s="328" t="s">
        <v>5286</v>
      </c>
      <c r="C1372" s="328" t="s">
        <v>5281</v>
      </c>
      <c r="D1372" s="329">
        <v>1E-3</v>
      </c>
      <c r="F1372" s="327" t="str">
        <f>"Declarable at "&amp;D1372*100&amp;"% - CAS No. "&amp;Table237[[#This Row],[CAS]]&amp;", "&amp;Table237[[#This Row],[Descriptions]]</f>
        <v>Declarable at 0.1% - CAS No. 81397-99-1, 1,1'-Biphenyl, 2,2',4,4',5-pentabromo-</v>
      </c>
    </row>
    <row r="1373" spans="1:6" ht="28.5">
      <c r="A1373" s="327" t="s">
        <v>3381</v>
      </c>
      <c r="B1373" s="328" t="s">
        <v>5287</v>
      </c>
      <c r="C1373" s="328" t="s">
        <v>5281</v>
      </c>
      <c r="D1373" s="329">
        <v>1E-3</v>
      </c>
      <c r="F1373" s="327" t="str">
        <f>"Declarable at "&amp;D1373*100&amp;"% - CAS No. "&amp;Table237[[#This Row],[CAS]]&amp;", "&amp;Table237[[#This Row],[Descriptions]]</f>
        <v>Declarable at 0.1% - CAS No. 97038-97-6, 1,1'-Biphenyl, 2,2',4,4',6-pentabromo-</v>
      </c>
    </row>
    <row r="1374" spans="1:6" ht="28.5">
      <c r="A1374" s="327" t="s">
        <v>2947</v>
      </c>
      <c r="B1374" s="328" t="s">
        <v>5288</v>
      </c>
      <c r="C1374" s="328" t="s">
        <v>5281</v>
      </c>
      <c r="D1374" s="329">
        <v>1E-3</v>
      </c>
      <c r="F1374" s="327" t="str">
        <f>"Declarable at "&amp;D1374*100&amp;"% - CAS No. "&amp;Table237[[#This Row],[CAS]]&amp;", "&amp;Table237[[#This Row],[Descriptions]]</f>
        <v>Declarable at 0.1% - CAS No. 66115-57-9, 1,1'-Biphenyl, 2,2',4,4'-tetrabromo-</v>
      </c>
    </row>
    <row r="1375" spans="1:6" ht="28.5">
      <c r="A1375" s="327" t="s">
        <v>2963</v>
      </c>
      <c r="B1375" s="328" t="s">
        <v>5289</v>
      </c>
      <c r="C1375" s="328" t="s">
        <v>5281</v>
      </c>
      <c r="D1375" s="329">
        <v>1E-3</v>
      </c>
      <c r="F1375" s="327" t="str">
        <f>"Declarable at "&amp;D1375*100&amp;"% - CAS No. "&amp;Table237[[#This Row],[CAS]]&amp;", "&amp;Table237[[#This Row],[Descriptions]]</f>
        <v>Declarable at 0.1% - CAS No. 67888-96-4, 1,1'-Biphenyl, 2,2',4,5,5'-pentabromo-</v>
      </c>
    </row>
    <row r="1376" spans="1:6" ht="28.5">
      <c r="A1376" s="327" t="s">
        <v>2854</v>
      </c>
      <c r="B1376" s="328" t="s">
        <v>5290</v>
      </c>
      <c r="C1376" s="328" t="s">
        <v>5281</v>
      </c>
      <c r="D1376" s="329">
        <v>1E-3</v>
      </c>
      <c r="F1376" s="327" t="str">
        <f>"Declarable at "&amp;D1376*100&amp;"% - CAS No. "&amp;Table237[[#This Row],[CAS]]&amp;", "&amp;Table237[[#This Row],[Descriptions]]</f>
        <v>Declarable at 0.1% - CAS No. 59080-39-6, 1,1'-Biphenyl, 2,2',4,5',6-pentabromo-</v>
      </c>
    </row>
    <row r="1377" spans="1:6" ht="28.5">
      <c r="A1377" s="327" t="s">
        <v>3180</v>
      </c>
      <c r="B1377" s="328" t="s">
        <v>5291</v>
      </c>
      <c r="C1377" s="328" t="s">
        <v>5281</v>
      </c>
      <c r="D1377" s="329">
        <v>1E-3</v>
      </c>
      <c r="F1377" s="327" t="str">
        <f>"Declarable at "&amp;D1377*100&amp;"% - CAS No. "&amp;Table237[[#This Row],[CAS]]&amp;", "&amp;Table237[[#This Row],[Descriptions]]</f>
        <v>Declarable at 0.1% - CAS No. 80274-92-6, 1,1'-Biphenyl, 2,2',4,5,6'-pentabromo-</v>
      </c>
    </row>
    <row r="1378" spans="1:6" ht="28.5">
      <c r="A1378" s="327" t="s">
        <v>2875</v>
      </c>
      <c r="B1378" s="328" t="s">
        <v>5292</v>
      </c>
      <c r="C1378" s="328" t="s">
        <v>5281</v>
      </c>
      <c r="D1378" s="329">
        <v>1E-3</v>
      </c>
      <c r="F1378" s="327" t="str">
        <f>"Declarable at "&amp;D1378*100&amp;"% - CAS No. "&amp;Table237[[#This Row],[CAS]]&amp;", "&amp;Table237[[#This Row],[Descriptions]]</f>
        <v>Declarable at 0.1% - CAS No. 60044-24-8, 1,1'-Biphenyl, 2,2',4,5'-tetrabromo-</v>
      </c>
    </row>
    <row r="1379" spans="1:6" ht="28.5">
      <c r="A1379" s="327" t="s">
        <v>3383</v>
      </c>
      <c r="B1379" s="328" t="s">
        <v>5293</v>
      </c>
      <c r="C1379" s="328" t="s">
        <v>5281</v>
      </c>
      <c r="D1379" s="329">
        <v>1E-3</v>
      </c>
      <c r="F1379" s="327" t="str">
        <f>"Declarable at "&amp;D1379*100&amp;"% - CAS No. "&amp;Table237[[#This Row],[CAS]]&amp;", "&amp;Table237[[#This Row],[Descriptions]]</f>
        <v>Declarable at 0.1% - CAS No. 97063-75-7, 1,1'-Biphenyl, 2,2',4,6,6'-pentabromo-</v>
      </c>
    </row>
    <row r="1380" spans="1:6" ht="28.5">
      <c r="A1380" s="327" t="s">
        <v>3379</v>
      </c>
      <c r="B1380" s="328" t="s">
        <v>5294</v>
      </c>
      <c r="C1380" s="328" t="s">
        <v>5281</v>
      </c>
      <c r="D1380" s="329">
        <v>1E-3</v>
      </c>
      <c r="F1380" s="327" t="str">
        <f>"Declarable at "&amp;D1380*100&amp;"% - CAS No. "&amp;Table237[[#This Row],[CAS]]&amp;", "&amp;Table237[[#This Row],[Descriptions]]</f>
        <v>Declarable at 0.1% - CAS No. 97038-95-4, 1,1'-Biphenyl, 2,2',4,6'-tetrabromo-</v>
      </c>
    </row>
    <row r="1381" spans="1:6" ht="28.5">
      <c r="A1381" s="327" t="s">
        <v>2852</v>
      </c>
      <c r="B1381" s="328" t="s">
        <v>5295</v>
      </c>
      <c r="C1381" s="328" t="s">
        <v>5281</v>
      </c>
      <c r="D1381" s="329">
        <v>1E-3</v>
      </c>
      <c r="F1381" s="327" t="str">
        <f>"Declarable at "&amp;D1381*100&amp;"% - CAS No. "&amp;Table237[[#This Row],[CAS]]&amp;", "&amp;Table237[[#This Row],[Descriptions]]</f>
        <v>Declarable at 0.1% - CAS No. 59080-37-4, 1,1'-Biphenyl, 2,2',5,5'-tetrabromo-</v>
      </c>
    </row>
    <row r="1382" spans="1:6" ht="28.5">
      <c r="A1382" s="327" t="s">
        <v>2876</v>
      </c>
      <c r="B1382" s="328" t="s">
        <v>5296</v>
      </c>
      <c r="C1382" s="328" t="s">
        <v>5281</v>
      </c>
      <c r="D1382" s="329">
        <v>1E-3</v>
      </c>
      <c r="F1382" s="327" t="str">
        <f>"Declarable at "&amp;D1382*100&amp;"% - CAS No. "&amp;Table237[[#This Row],[CAS]]&amp;", "&amp;Table237[[#This Row],[Descriptions]]</f>
        <v>Declarable at 0.1% - CAS No. 60044-25-9, 1,1'-Biphenyl, 2,2',5,6'-tetrabromo-</v>
      </c>
    </row>
    <row r="1383" spans="1:6" ht="28.5">
      <c r="A1383" s="327" t="s">
        <v>2849</v>
      </c>
      <c r="B1383" s="328" t="s">
        <v>5297</v>
      </c>
      <c r="C1383" s="328" t="s">
        <v>5281</v>
      </c>
      <c r="D1383" s="329">
        <v>1E-3</v>
      </c>
      <c r="F1383" s="327" t="str">
        <f>"Declarable at "&amp;D1383*100&amp;"% - CAS No. "&amp;Table237[[#This Row],[CAS]]&amp;", "&amp;Table237[[#This Row],[Descriptions]]</f>
        <v>Declarable at 0.1% - CAS No. 59080-34-1, 1,1'-Biphenyl, 2,2',5-tribromo-</v>
      </c>
    </row>
    <row r="1384" spans="1:6" ht="28.5">
      <c r="A1384" s="327" t="s">
        <v>3380</v>
      </c>
      <c r="B1384" s="328" t="s">
        <v>5298</v>
      </c>
      <c r="C1384" s="328" t="s">
        <v>5281</v>
      </c>
      <c r="D1384" s="329">
        <v>1E-3</v>
      </c>
      <c r="F1384" s="327" t="str">
        <f>"Declarable at "&amp;D1384*100&amp;"% - CAS No. "&amp;Table237[[#This Row],[CAS]]&amp;", "&amp;Table237[[#This Row],[Descriptions]]</f>
        <v>Declarable at 0.1% - CAS No. 97038-96-5, 1,1'-Biphenyl, 2,2',6,6'-tetrabromo-</v>
      </c>
    </row>
    <row r="1385" spans="1:6" ht="28.5">
      <c r="A1385" s="327" t="s">
        <v>2116</v>
      </c>
      <c r="B1385" s="328" t="s">
        <v>5299</v>
      </c>
      <c r="C1385" s="328" t="s">
        <v>5281</v>
      </c>
      <c r="D1385" s="329">
        <v>1E-3</v>
      </c>
      <c r="F1385" s="327" t="str">
        <f>"Declarable at "&amp;D1385*100&amp;"% - CAS No. "&amp;Table237[[#This Row],[CAS]]&amp;", "&amp;Table237[[#This Row],[Descriptions]]</f>
        <v>Declarable at 0.1% - CAS No. 13029-09-9, 1,1'-Biphenyl, 2,2'-dibromo-</v>
      </c>
    </row>
    <row r="1386" spans="1:6" ht="28.5">
      <c r="A1386" s="327" t="s">
        <v>3377</v>
      </c>
      <c r="B1386" s="328" t="s">
        <v>5300</v>
      </c>
      <c r="C1386" s="328" t="s">
        <v>5281</v>
      </c>
      <c r="D1386" s="329">
        <v>1E-3</v>
      </c>
      <c r="F1386" s="327" t="str">
        <f>"Declarable at "&amp;D1386*100&amp;"% - CAS No. "&amp;Table237[[#This Row],[CAS]]&amp;", "&amp;Table237[[#This Row],[Descriptions]]</f>
        <v>Declarable at 0.1% - CAS No. 96551-70-1, 1,1'-Biphenyl, 2,3,4,4',5-pentabromo-</v>
      </c>
    </row>
    <row r="1387" spans="1:6" ht="28.5">
      <c r="A1387" s="327" t="s">
        <v>3076</v>
      </c>
      <c r="B1387" s="328" t="s">
        <v>5301</v>
      </c>
      <c r="C1387" s="328" t="s">
        <v>5281</v>
      </c>
      <c r="D1387" s="329">
        <v>1E-3</v>
      </c>
      <c r="F1387" s="327" t="str">
        <f>"Declarable at "&amp;D1387*100&amp;"% - CAS No. "&amp;Table237[[#This Row],[CAS]]&amp;", "&amp;Table237[[#This Row],[Descriptions]]</f>
        <v>Declarable at 0.1% - CAS No. 74114-77-5, 1,1'-Biphenyl, 2',3,4,4',5-pentabromo-</v>
      </c>
    </row>
    <row r="1388" spans="1:6" ht="28.5">
      <c r="A1388" s="327" t="s">
        <v>3208</v>
      </c>
      <c r="B1388" s="328" t="s">
        <v>5302</v>
      </c>
      <c r="C1388" s="328" t="s">
        <v>5281</v>
      </c>
      <c r="D1388" s="329">
        <v>1E-3</v>
      </c>
      <c r="F1388" s="327" t="str">
        <f>"Declarable at "&amp;D1388*100&amp;"% - CAS No. "&amp;Table237[[#This Row],[CAS]]&amp;", "&amp;Table237[[#This Row],[Descriptions]]</f>
        <v>Declarable at 0.1% - CAS No. 84303-45-7, 1,1'-Biphenyl, 2,3',4,4'-tetrabromo-</v>
      </c>
    </row>
    <row r="1389" spans="1:6" ht="28.5">
      <c r="A1389" s="327" t="s">
        <v>2654</v>
      </c>
      <c r="B1389" s="328" t="s">
        <v>5303</v>
      </c>
      <c r="C1389" s="328" t="s">
        <v>5281</v>
      </c>
      <c r="D1389" s="329">
        <v>1E-3</v>
      </c>
      <c r="F1389" s="327" t="str">
        <f>"Declarable at "&amp;D1389*100&amp;"% - CAS No. "&amp;Table237[[#This Row],[CAS]]&amp;", "&amp;Table237[[#This Row],[Descriptions]]</f>
        <v>Declarable at 0.1% - CAS No. 38421-62-4, 1,1'-Biphenyl, 2,3,4,5,6-pentabromo-</v>
      </c>
    </row>
    <row r="1390" spans="1:6" ht="28.5">
      <c r="A1390" s="327" t="s">
        <v>2853</v>
      </c>
      <c r="B1390" s="328" t="s">
        <v>5304</v>
      </c>
      <c r="C1390" s="328" t="s">
        <v>5281</v>
      </c>
      <c r="D1390" s="329">
        <v>1E-3</v>
      </c>
      <c r="F1390" s="327" t="str">
        <f>"Declarable at "&amp;D1390*100&amp;"% - CAS No. "&amp;Table237[[#This Row],[CAS]]&amp;", "&amp;Table237[[#This Row],[Descriptions]]</f>
        <v>Declarable at 0.1% - CAS No. 59080-38-5, 1,1'-Biphenyl, 2,3',4',5-tetrabromo-</v>
      </c>
    </row>
    <row r="1391" spans="1:6" ht="28.5">
      <c r="A1391" s="327" t="s">
        <v>2850</v>
      </c>
      <c r="B1391" s="328" t="s">
        <v>5305</v>
      </c>
      <c r="C1391" s="328" t="s">
        <v>5281</v>
      </c>
      <c r="D1391" s="329">
        <v>1E-3</v>
      </c>
      <c r="F1391" s="327" t="str">
        <f>"Declarable at "&amp;D1391*100&amp;"% - CAS No. "&amp;Table237[[#This Row],[CAS]]&amp;", "&amp;Table237[[#This Row],[Descriptions]]</f>
        <v>Declarable at 0.1% - CAS No. 59080-35-2, 1,1'-Biphenyl, 2,3',5-tribromo-</v>
      </c>
    </row>
    <row r="1392" spans="1:6" ht="28.5">
      <c r="A1392" s="327" t="s">
        <v>2750</v>
      </c>
      <c r="B1392" s="328" t="s">
        <v>5306</v>
      </c>
      <c r="C1392" s="328" t="s">
        <v>5281</v>
      </c>
      <c r="D1392" s="329">
        <v>1E-3</v>
      </c>
      <c r="F1392" s="327" t="str">
        <f>"Declarable at "&amp;D1392*100&amp;"% - CAS No. "&amp;Table237[[#This Row],[CAS]]&amp;", "&amp;Table237[[#This Row],[Descriptions]]</f>
        <v>Declarable at 0.1% - CAS No. 49602-90-6, 1,1'-Biphenyl, 2,3'-dibromo-</v>
      </c>
    </row>
    <row r="1393" spans="1:6" ht="28.5">
      <c r="A1393" s="327" t="s">
        <v>2927</v>
      </c>
      <c r="B1393" s="328" t="s">
        <v>5307</v>
      </c>
      <c r="C1393" s="328" t="s">
        <v>5281</v>
      </c>
      <c r="D1393" s="329">
        <v>1E-3</v>
      </c>
      <c r="F1393" s="327" t="str">
        <f>"Declarable at "&amp;D1393*100&amp;"% - CAS No. "&amp;Table237[[#This Row],[CAS]]&amp;", "&amp;Table237[[#This Row],[Descriptions]]</f>
        <v>Declarable at 0.1% - CAS No. 64258-02-2, 1,1'-Biphenyl, 2,4,4',6-tetrabromo-</v>
      </c>
    </row>
    <row r="1394" spans="1:6" ht="28.5">
      <c r="A1394" s="327" t="s">
        <v>2851</v>
      </c>
      <c r="B1394" s="328" t="s">
        <v>5308</v>
      </c>
      <c r="C1394" s="328" t="s">
        <v>5281</v>
      </c>
      <c r="D1394" s="329">
        <v>1E-3</v>
      </c>
      <c r="F1394" s="327" t="str">
        <f>"Declarable at "&amp;D1394*100&amp;"% - CAS No. "&amp;Table237[[#This Row],[CAS]]&amp;", "&amp;Table237[[#This Row],[Descriptions]]</f>
        <v>Declarable at 0.1% - CAS No. 59080-36-3, 1,1'-Biphenyl, 2,4',5-tribromo-</v>
      </c>
    </row>
    <row r="1395" spans="1:6" ht="28.5">
      <c r="A1395" s="327" t="s">
        <v>2848</v>
      </c>
      <c r="B1395" s="328" t="s">
        <v>5309</v>
      </c>
      <c r="C1395" s="328" t="s">
        <v>5281</v>
      </c>
      <c r="D1395" s="329">
        <v>1E-3</v>
      </c>
      <c r="F1395" s="327" t="str">
        <f>"Declarable at "&amp;D1395*100&amp;"% - CAS No. "&amp;Table237[[#This Row],[CAS]]&amp;", "&amp;Table237[[#This Row],[Descriptions]]</f>
        <v>Declarable at 0.1% - CAS No. 59080-33-0, 1,1'-Biphenyl, 2,4,6-tribromo-</v>
      </c>
    </row>
    <row r="1396" spans="1:6" ht="28.5">
      <c r="A1396" s="327" t="s">
        <v>2928</v>
      </c>
      <c r="B1396" s="328" t="s">
        <v>5310</v>
      </c>
      <c r="C1396" s="328" t="s">
        <v>5281</v>
      </c>
      <c r="D1396" s="329">
        <v>1E-3</v>
      </c>
      <c r="F1396" s="327" t="str">
        <f>"Declarable at "&amp;D1396*100&amp;"% - CAS No. "&amp;Table237[[#This Row],[CAS]]&amp;", "&amp;Table237[[#This Row],[Descriptions]]</f>
        <v>Declarable at 0.1% - CAS No. 64258-03-3, 1,1'-Biphenyl, 2,4',6-tribromo-</v>
      </c>
    </row>
    <row r="1397" spans="1:6" ht="28.5">
      <c r="A1397" s="327" t="s">
        <v>2751</v>
      </c>
      <c r="B1397" s="328" t="s">
        <v>5311</v>
      </c>
      <c r="C1397" s="328" t="s">
        <v>5281</v>
      </c>
      <c r="D1397" s="329">
        <v>1E-3</v>
      </c>
      <c r="F1397" s="327" t="str">
        <f>"Declarable at "&amp;D1397*100&amp;"% - CAS No. "&amp;Table237[[#This Row],[CAS]]&amp;", "&amp;Table237[[#This Row],[Descriptions]]</f>
        <v>Declarable at 0.1% - CAS No. 49602-91-7, 1,1'-Biphenyl, 2,4'-dibromo-</v>
      </c>
    </row>
    <row r="1398" spans="1:6" ht="28.5">
      <c r="A1398" s="327" t="s">
        <v>2793</v>
      </c>
      <c r="B1398" s="328" t="s">
        <v>5312</v>
      </c>
      <c r="C1398" s="328" t="s">
        <v>5281</v>
      </c>
      <c r="D1398" s="329">
        <v>1E-3</v>
      </c>
      <c r="F1398" s="327" t="str">
        <f>"Declarable at "&amp;D1398*100&amp;"% - CAS No. "&amp;Table237[[#This Row],[CAS]]&amp;", "&amp;Table237[[#This Row],[Descriptions]]</f>
        <v>Declarable at 0.1% - CAS No. 53592-10-2, 1,1'-Biphenyl, 2,4-dibromo-</v>
      </c>
    </row>
    <row r="1399" spans="1:6" ht="28.5">
      <c r="A1399" s="327" t="s">
        <v>2829</v>
      </c>
      <c r="B1399" s="328" t="s">
        <v>5313</v>
      </c>
      <c r="C1399" s="328" t="s">
        <v>5281</v>
      </c>
      <c r="D1399" s="329">
        <v>1E-3</v>
      </c>
      <c r="F1399" s="327" t="str">
        <f>"Declarable at "&amp;D1399*100&amp;"% - CAS No. "&amp;Table237[[#This Row],[CAS]]&amp;", "&amp;Table237[[#This Row],[Descriptions]]</f>
        <v>Declarable at 0.1% - CAS No. 57422-77-2, 1,1'-Biphenyl, 2,5-dibromo-</v>
      </c>
    </row>
    <row r="1400" spans="1:6" ht="28.5">
      <c r="A1400" s="327" t="s">
        <v>2847</v>
      </c>
      <c r="B1400" s="328" t="s">
        <v>5314</v>
      </c>
      <c r="C1400" s="328" t="s">
        <v>5281</v>
      </c>
      <c r="D1400" s="329">
        <v>1E-3</v>
      </c>
      <c r="F1400" s="327" t="str">
        <f>"Declarable at "&amp;D1400*100&amp;"% - CAS No. "&amp;Table237[[#This Row],[CAS]]&amp;", "&amp;Table237[[#This Row],[Descriptions]]</f>
        <v>Declarable at 0.1% - CAS No. 59080-32-9, 1,1'-Biphenyl, 2,6-dibromo-</v>
      </c>
    </row>
    <row r="1401" spans="1:6" ht="28.5">
      <c r="A1401" s="327" t="s">
        <v>3125</v>
      </c>
      <c r="B1401" s="328" t="s">
        <v>5315</v>
      </c>
      <c r="C1401" s="328" t="s">
        <v>5281</v>
      </c>
      <c r="D1401" s="329">
        <v>1E-3</v>
      </c>
      <c r="F1401" s="327" t="str">
        <f>"Declarable at "&amp;D1401*100&amp;"% - CAS No. "&amp;Table237[[#This Row],[CAS]]&amp;", "&amp;Table237[[#This Row],[Descriptions]]</f>
        <v>Declarable at 0.1% - CAS No. 77102-82-0, 1,1'-Biphenyl, 3,3',4,4'-tetrabromo-</v>
      </c>
    </row>
    <row r="1402" spans="1:6" ht="28.5">
      <c r="A1402" s="327" t="s">
        <v>3382</v>
      </c>
      <c r="B1402" s="328" t="s">
        <v>5316</v>
      </c>
      <c r="C1402" s="328" t="s">
        <v>5281</v>
      </c>
      <c r="D1402" s="329">
        <v>1E-3</v>
      </c>
      <c r="F1402" s="327" t="str">
        <f>"Declarable at "&amp;D1402*100&amp;"% - CAS No. "&amp;Table237[[#This Row],[CAS]]&amp;", "&amp;Table237[[#This Row],[Descriptions]]</f>
        <v>Declarable at 0.1% - CAS No. 97038-98-7, 1,1'-Biphenyl, 3,3',4,5'-tetrabromo-</v>
      </c>
    </row>
    <row r="1403" spans="1:6" ht="28.5">
      <c r="A1403" s="327" t="s">
        <v>2318</v>
      </c>
      <c r="B1403" s="328" t="s">
        <v>5317</v>
      </c>
      <c r="C1403" s="328" t="s">
        <v>5281</v>
      </c>
      <c r="D1403" s="329">
        <v>1E-3</v>
      </c>
      <c r="F1403" s="327" t="str">
        <f>"Declarable at "&amp;D1403*100&amp;"% - CAS No. "&amp;Table237[[#This Row],[CAS]]&amp;", "&amp;Table237[[#This Row],[Descriptions]]</f>
        <v>Declarable at 0.1% - CAS No. 16400-50-3, 1,1'-Biphenyl, 3,3',5,5'-tetrabromo-</v>
      </c>
    </row>
    <row r="1404" spans="1:6" ht="28.5">
      <c r="A1404" s="327" t="s">
        <v>2319</v>
      </c>
      <c r="B1404" s="328" t="s">
        <v>5318</v>
      </c>
      <c r="C1404" s="328" t="s">
        <v>5281</v>
      </c>
      <c r="D1404" s="329">
        <v>1E-3</v>
      </c>
      <c r="F1404" s="327" t="str">
        <f>"Declarable at "&amp;D1404*100&amp;"% - CAS No. "&amp;Table237[[#This Row],[CAS]]&amp;", "&amp;Table237[[#This Row],[Descriptions]]</f>
        <v>Declarable at 0.1% - CAS No. 16400-51-4, 1,1'-Biphenyl, 3,3'-dibromo-</v>
      </c>
    </row>
    <row r="1405" spans="1:6" ht="28.5">
      <c r="A1405" s="327" t="s">
        <v>2869</v>
      </c>
      <c r="B1405" s="328" t="s">
        <v>5319</v>
      </c>
      <c r="C1405" s="328" t="s">
        <v>5281</v>
      </c>
      <c r="D1405" s="329">
        <v>1E-3</v>
      </c>
      <c r="F1405" s="327" t="str">
        <f>"Declarable at "&amp;D1405*100&amp;"% - CAS No. "&amp;Table237[[#This Row],[CAS]]&amp;", "&amp;Table237[[#This Row],[Descriptions]]</f>
        <v>Declarable at 0.1% - CAS No. 59589-92-3, 1,1'-Biphenyl, 3,4,4',5-tetrabromo-</v>
      </c>
    </row>
    <row r="1406" spans="1:6" ht="28.5">
      <c r="A1406" s="327" t="s">
        <v>2826</v>
      </c>
      <c r="B1406" s="328" t="s">
        <v>5320</v>
      </c>
      <c r="C1406" s="328" t="s">
        <v>5281</v>
      </c>
      <c r="D1406" s="329">
        <v>1E-3</v>
      </c>
      <c r="F1406" s="327" t="str">
        <f>"Declarable at "&amp;D1406*100&amp;"% - CAS No. "&amp;Table237[[#This Row],[CAS]]&amp;", "&amp;Table237[[#This Row],[Descriptions]]</f>
        <v>Declarable at 0.1% - CAS No. 57186-90-0, 1,1'-Biphenyl, 3,4'-dibromo-</v>
      </c>
    </row>
    <row r="1407" spans="1:6" ht="28.5">
      <c r="A1407" s="327" t="s">
        <v>2877</v>
      </c>
      <c r="B1407" s="328" t="s">
        <v>5321</v>
      </c>
      <c r="C1407" s="328" t="s">
        <v>5281</v>
      </c>
      <c r="D1407" s="329">
        <v>1E-3</v>
      </c>
      <c r="F1407" s="327" t="str">
        <f>"Declarable at "&amp;D1407*100&amp;"% - CAS No. "&amp;Table237[[#This Row],[CAS]]&amp;", "&amp;Table237[[#This Row],[Descriptions]]</f>
        <v>Declarable at 0.1% - CAS No. 60108-72-7, 1,1'-Biphenyl, 3,4-dibromo-</v>
      </c>
    </row>
    <row r="1408" spans="1:6" ht="28.5">
      <c r="A1408" s="327" t="s">
        <v>3324</v>
      </c>
      <c r="B1408" s="328" t="s">
        <v>5322</v>
      </c>
      <c r="C1408" s="328" t="s">
        <v>5281</v>
      </c>
      <c r="D1408" s="329">
        <v>1E-3</v>
      </c>
      <c r="F1408" s="327" t="str">
        <f>"Declarable at "&amp;D1408*100&amp;"% - CAS No. "&amp;Table237[[#This Row],[CAS]]&amp;", "&amp;Table237[[#This Row],[Descriptions]]</f>
        <v>Declarable at 0.1% - CAS No. 92-86-4, 1,1'-Biphenyl, 4,4'-dibromo-</v>
      </c>
    </row>
    <row r="1409" spans="1:6" ht="28.5">
      <c r="A1409" s="327" t="s">
        <v>3201</v>
      </c>
      <c r="B1409" s="328" t="s">
        <v>5323</v>
      </c>
      <c r="C1409" s="328" t="s">
        <v>5281</v>
      </c>
      <c r="D1409" s="329">
        <v>1E-3</v>
      </c>
      <c r="F1409" s="327" t="str">
        <f>"Declarable at "&amp;D1409*100&amp;"% - CAS No. "&amp;Table237[[#This Row],[CAS]]&amp;", "&amp;Table237[[#This Row],[Descriptions]]</f>
        <v>Declarable at 0.1% - CAS No. 83929-69-5, 2,2',3,3',5,5',6,6'-Octabromo-4-phenoxy-1,1'-biphenyl</v>
      </c>
    </row>
    <row r="1410" spans="1:6" ht="28.5">
      <c r="A1410" s="327" t="s">
        <v>2273</v>
      </c>
      <c r="B1410" s="328" t="s">
        <v>5324</v>
      </c>
      <c r="C1410" s="328" t="s">
        <v>5281</v>
      </c>
      <c r="D1410" s="329">
        <v>1E-3</v>
      </c>
      <c r="F1410" s="327" t="str">
        <f>"Declarable at "&amp;D1410*100&amp;"% - CAS No. "&amp;Table237[[#This Row],[CAS]]&amp;", "&amp;Table237[[#This Row],[Descriptions]]</f>
        <v>Declarable at 0.1% - CAS No. 14957-65-4, 4,4',6,6'-Tetrabromo[1,1'-biphenyl]-2,2'-diol</v>
      </c>
    </row>
    <row r="1411" spans="1:6" ht="28.5">
      <c r="A1411" s="327" t="s">
        <v>2209</v>
      </c>
      <c r="B1411" s="328" t="s">
        <v>5325</v>
      </c>
      <c r="C1411" s="328" t="s">
        <v>5281</v>
      </c>
      <c r="D1411" s="329">
        <v>1E-3</v>
      </c>
      <c r="F1411" s="327" t="str">
        <f>"Declarable at "&amp;D1411*100&amp;"% - CAS No. "&amp;Table237[[#This Row],[CAS]]&amp;", "&amp;Table237[[#This Row],[Descriptions]]</f>
        <v>Declarable at 0.1% - CAS No. 13654-09-6, Decabromobiphenyl</v>
      </c>
    </row>
    <row r="1412" spans="1:6" ht="28.5">
      <c r="A1412" s="327" t="s">
        <v>2865</v>
      </c>
      <c r="B1412" s="328" t="s">
        <v>5326</v>
      </c>
      <c r="C1412" s="328" t="s">
        <v>5281</v>
      </c>
      <c r="D1412" s="329">
        <v>1E-3</v>
      </c>
      <c r="F1412" s="327" t="str">
        <f>"Declarable at "&amp;D1412*100&amp;"% - CAS No. "&amp;Table237[[#This Row],[CAS]]&amp;", "&amp;Table237[[#This Row],[Descriptions]]</f>
        <v>Declarable at 0.1% - CAS No. 59536-65-1, Firemaster BP-6</v>
      </c>
    </row>
    <row r="1413" spans="1:6" ht="28.5">
      <c r="A1413" s="327" t="s">
        <v>2960</v>
      </c>
      <c r="B1413" s="328" t="s">
        <v>5327</v>
      </c>
      <c r="C1413" s="328" t="s">
        <v>5281</v>
      </c>
      <c r="D1413" s="329">
        <v>1E-3</v>
      </c>
      <c r="F1413" s="327" t="str">
        <f>"Declarable at "&amp;D1413*100&amp;"% - CAS No. "&amp;Table237[[#This Row],[CAS]]&amp;", "&amp;Table237[[#This Row],[Descriptions]]</f>
        <v>Declarable at 0.1% - CAS No. 67774-32-7, Firemaster FF-1</v>
      </c>
    </row>
    <row r="1414" spans="1:6" ht="28.5">
      <c r="A1414" s="327" t="s">
        <v>2631</v>
      </c>
      <c r="B1414" s="328" t="s">
        <v>5328</v>
      </c>
      <c r="C1414" s="328" t="s">
        <v>5281</v>
      </c>
      <c r="D1414" s="329">
        <v>1E-3</v>
      </c>
      <c r="F1414" s="327" t="str">
        <f>"Declarable at "&amp;D1414*100&amp;"% - CAS No. "&amp;Table237[[#This Row],[CAS]]&amp;", "&amp;Table237[[#This Row],[Descriptions]]</f>
        <v>Declarable at 0.1% - CAS No. 36355-01-8, Hexabromobiphenyl</v>
      </c>
    </row>
    <row r="1415" spans="1:6" ht="28.5">
      <c r="A1415" s="327" t="s">
        <v>2502</v>
      </c>
      <c r="B1415" s="328" t="s">
        <v>5329</v>
      </c>
      <c r="C1415" s="328" t="s">
        <v>5281</v>
      </c>
      <c r="D1415" s="329">
        <v>1E-3</v>
      </c>
      <c r="F1415" s="327" t="str">
        <f>"Declarable at "&amp;D1415*100&amp;"% - CAS No. "&amp;Table237[[#This Row],[CAS]]&amp;", "&amp;Table237[[#This Row],[Descriptions]]</f>
        <v>Declarable at 0.1% - CAS No. 27858-07-7, Octabromobiphenyl</v>
      </c>
    </row>
    <row r="1416" spans="1:6" ht="28.5">
      <c r="A1416" s="327" t="s">
        <v>2888</v>
      </c>
      <c r="B1416" s="328" t="s">
        <v>5330</v>
      </c>
      <c r="C1416" s="328" t="s">
        <v>5281</v>
      </c>
      <c r="D1416" s="329">
        <v>1E-3</v>
      </c>
      <c r="F1416" s="327" t="str">
        <f>"Declarable at "&amp;D1416*100&amp;"% - CAS No. "&amp;Table237[[#This Row],[CAS]]&amp;", "&amp;Table237[[#This Row],[Descriptions]]</f>
        <v>Declarable at 0.1% - CAS No. 61288-13-9, Bromkal 80</v>
      </c>
    </row>
    <row r="1417" spans="1:6" ht="28.5">
      <c r="A1417" s="327" t="s">
        <v>2662</v>
      </c>
      <c r="B1417" s="328" t="s">
        <v>5331</v>
      </c>
      <c r="C1417" s="328" t="s">
        <v>5281</v>
      </c>
      <c r="D1417" s="329">
        <v>1E-3</v>
      </c>
      <c r="F1417" s="327" t="str">
        <f>"Declarable at "&amp;D1417*100&amp;"% - CAS No. "&amp;Table237[[#This Row],[CAS]]&amp;", "&amp;Table237[[#This Row],[Descriptions]]</f>
        <v>Declarable at 0.1% - CAS No. 40088-45-7, 1,1'-Biphenyl, 2,3,3',4'-tetrabromo-</v>
      </c>
    </row>
    <row r="1418" spans="1:6" ht="28.5">
      <c r="A1418" s="327" t="s">
        <v>2855</v>
      </c>
      <c r="B1418" s="328" t="s">
        <v>5332</v>
      </c>
      <c r="C1418" s="328" t="s">
        <v>5281</v>
      </c>
      <c r="D1418" s="329">
        <v>1E-3</v>
      </c>
      <c r="F1418" s="327" t="str">
        <f>"Declarable at "&amp;D1418*100&amp;"% - CAS No. "&amp;Table237[[#This Row],[CAS]]&amp;", "&amp;Table237[[#This Row],[Descriptions]]</f>
        <v xml:space="preserve">Declarable at 0.1% - CAS No. 59080-40-9, 1,1'-Biphenyl, 2,2',4,4',5,5'-hexabromo- </v>
      </c>
    </row>
    <row r="1419" spans="1:6" ht="28.5">
      <c r="A1419" s="327" t="s">
        <v>2491</v>
      </c>
      <c r="B1419" s="328" t="s">
        <v>5333</v>
      </c>
      <c r="C1419" s="328" t="s">
        <v>5281</v>
      </c>
      <c r="D1419" s="329">
        <v>1E-3</v>
      </c>
      <c r="F1419" s="327" t="str">
        <f>"Declarable at "&amp;D1419*100&amp;"% - CAS No. "&amp;Table237[[#This Row],[CAS]]&amp;", "&amp;Table237[[#This Row],[Descriptions]]</f>
        <v>Declarable at 0.1% - CAS No. 27479-65-8, 1,1'-Biphenyl, dibromo-</v>
      </c>
    </row>
    <row r="1420" spans="1:6" ht="28.5">
      <c r="A1420" s="327" t="s">
        <v>2393</v>
      </c>
      <c r="B1420" s="328" t="s">
        <v>5334</v>
      </c>
      <c r="C1420" s="328" t="s">
        <v>5281</v>
      </c>
      <c r="D1420" s="329">
        <v>1E-3</v>
      </c>
      <c r="F1420" s="327" t="str">
        <f>"Declarable at "&amp;D1420*100&amp;"% - CAS No. "&amp;Table237[[#This Row],[CAS]]&amp;", "&amp;Table237[[#This Row],[Descriptions]]</f>
        <v>Declarable at 0.1% - CAS No. 2052-07-5, 2-bromobiphenyl</v>
      </c>
    </row>
    <row r="1421" spans="1:6" ht="28.5">
      <c r="A1421" s="327" t="s">
        <v>2408</v>
      </c>
      <c r="B1421" s="328" t="s">
        <v>5335</v>
      </c>
      <c r="C1421" s="328" t="s">
        <v>5281</v>
      </c>
      <c r="D1421" s="329">
        <v>1E-3</v>
      </c>
      <c r="F1421" s="327" t="str">
        <f>"Declarable at "&amp;D1421*100&amp;"% - CAS No. "&amp;Table237[[#This Row],[CAS]]&amp;", "&amp;Table237[[#This Row],[Descriptions]]</f>
        <v>Declarable at 0.1% - CAS No. 2113-57-7, 3-bromobiphenyl</v>
      </c>
    </row>
    <row r="1422" spans="1:6" ht="28.5">
      <c r="A1422" s="327" t="s">
        <v>3323</v>
      </c>
      <c r="B1422" s="328" t="s">
        <v>5336</v>
      </c>
      <c r="C1422" s="328" t="s">
        <v>5281</v>
      </c>
      <c r="D1422" s="329">
        <v>1E-3</v>
      </c>
      <c r="F1422" s="327" t="str">
        <f>"Declarable at "&amp;D1422*100&amp;"% - CAS No. "&amp;Table237[[#This Row],[CAS]]&amp;", "&amp;Table237[[#This Row],[Descriptions]]</f>
        <v>Declarable at 0.1% - CAS No. 92-66-0, 4-bromobiphenyl</v>
      </c>
    </row>
    <row r="1423" spans="1:6" ht="28.5">
      <c r="A1423" s="327" t="s">
        <v>2599</v>
      </c>
      <c r="B1423" s="328" t="s">
        <v>5337</v>
      </c>
      <c r="C1423" s="328" t="s">
        <v>5281</v>
      </c>
      <c r="D1423" s="329">
        <v>1E-3</v>
      </c>
      <c r="F1423" s="327" t="str">
        <f>"Declarable at "&amp;D1423*100&amp;"% - CAS No. "&amp;Table237[[#This Row],[CAS]]&amp;", "&amp;Table237[[#This Row],[Descriptions]]</f>
        <v>Declarable at 0.1% - CAS No. 35194-78-6, Heptabromobiphenyl</v>
      </c>
    </row>
    <row r="1424" spans="1:6" ht="28.5">
      <c r="A1424" s="327" t="s">
        <v>2499</v>
      </c>
      <c r="B1424" s="328" t="s">
        <v>5338</v>
      </c>
      <c r="C1424" s="328" t="s">
        <v>5281</v>
      </c>
      <c r="D1424" s="329">
        <v>1E-3</v>
      </c>
      <c r="F1424" s="327" t="str">
        <f>"Declarable at "&amp;D1424*100&amp;"% - CAS No. "&amp;Table237[[#This Row],[CAS]]&amp;", "&amp;Table237[[#This Row],[Descriptions]]</f>
        <v>Declarable at 0.1% - CAS No. 27753-52-2, Nonabromo-1,1′-biphenyl</v>
      </c>
    </row>
    <row r="1425" spans="1:6" ht="28.5">
      <c r="A1425" s="327" t="s">
        <v>2815</v>
      </c>
      <c r="B1425" s="328" t="s">
        <v>5339</v>
      </c>
      <c r="C1425" s="328" t="s">
        <v>5281</v>
      </c>
      <c r="D1425" s="329">
        <v>1E-3</v>
      </c>
      <c r="F1425" s="327" t="str">
        <f>"Declarable at "&amp;D1425*100&amp;"% - CAS No. "&amp;Table237[[#This Row],[CAS]]&amp;", "&amp;Table237[[#This Row],[Descriptions]]</f>
        <v>Declarable at 0.1% - CAS No. 56307-79-0, Pentabromobiphenyl</v>
      </c>
    </row>
    <row r="1426" spans="1:6" ht="28.5">
      <c r="A1426" s="327" t="s">
        <v>3174</v>
      </c>
      <c r="B1426" s="328" t="s">
        <v>5340</v>
      </c>
      <c r="C1426" s="328" t="s">
        <v>5281</v>
      </c>
      <c r="D1426" s="329">
        <v>1E-3</v>
      </c>
      <c r="F1426" s="327" t="str">
        <f>"Declarable at "&amp;D1426*100&amp;"% - CAS No. "&amp;Table237[[#This Row],[CAS]]&amp;", "&amp;Table237[[#This Row],[Descriptions]]</f>
        <v xml:space="preserve">Declarable at 0.1% - CAS No. 79596-31-9, Dodecabromoterphenyl </v>
      </c>
    </row>
    <row r="1427" spans="1:6" ht="28.5">
      <c r="A1427" s="327" t="s">
        <v>3202</v>
      </c>
      <c r="B1427" s="328" t="s">
        <v>5341</v>
      </c>
      <c r="C1427" s="328" t="s">
        <v>5281</v>
      </c>
      <c r="D1427" s="329">
        <v>1E-3</v>
      </c>
      <c r="F1427" s="327" t="str">
        <f>"Declarable at "&amp;D1427*100&amp;"% - CAS No. "&amp;Table237[[#This Row],[CAS]]&amp;", "&amp;Table237[[#This Row],[Descriptions]]</f>
        <v xml:space="preserve">Declarable at 0.1% - CAS No. 83929-80-0, Undecabromoterphenyl </v>
      </c>
    </row>
    <row r="1428" spans="1:6" ht="28.5">
      <c r="A1428" s="327" t="s">
        <v>2343</v>
      </c>
      <c r="B1428" s="328" t="s">
        <v>5342</v>
      </c>
      <c r="C1428" s="328" t="s">
        <v>5281</v>
      </c>
      <c r="D1428" s="329">
        <v>1E-3</v>
      </c>
      <c r="F1428" s="327" t="str">
        <f>"Declarable at "&amp;D1428*100&amp;"% - CAS No. "&amp;Table237[[#This Row],[CAS]]&amp;", "&amp;Table237[[#This Row],[Descriptions]]</f>
        <v>Declarable at 0.1% - CAS No. 1762-84-1, 4-Bromo-p-terphenyl
(1,1':4',1''-Terphenyl, 4-bromo-)</v>
      </c>
    </row>
    <row r="1429" spans="1:6" ht="28.5">
      <c r="A1429" s="327" t="s">
        <v>2568</v>
      </c>
      <c r="B1429" s="328" t="s">
        <v>5343</v>
      </c>
      <c r="C1429" s="328" t="s">
        <v>5281</v>
      </c>
      <c r="D1429" s="329">
        <v>1E-3</v>
      </c>
      <c r="F1429" s="327" t="str">
        <f>"Declarable at "&amp;D1429*100&amp;"% - CAS No. "&amp;Table237[[#This Row],[CAS]]&amp;", "&amp;Table237[[#This Row],[Descriptions]]</f>
        <v xml:space="preserve">Declarable at 0.1% - CAS No. 3282-24-4, 2-bromo-p-terphenyl </v>
      </c>
    </row>
    <row r="1430" spans="1:6" ht="28.5">
      <c r="A1430" s="327" t="s">
        <v>3093</v>
      </c>
      <c r="B1430" s="328" t="s">
        <v>5343</v>
      </c>
      <c r="C1430" s="328" t="s">
        <v>5281</v>
      </c>
      <c r="D1430" s="329">
        <v>1E-3</v>
      </c>
      <c r="F1430" s="327" t="str">
        <f>"Declarable at "&amp;D1430*100&amp;"% - CAS No. "&amp;Table237[[#This Row],[CAS]]&amp;", "&amp;Table237[[#This Row],[Descriptions]]</f>
        <v xml:space="preserve">Declarable at 0.1% - CAS No. 75295-57-7, 2-bromo-p-terphenyl </v>
      </c>
    </row>
    <row r="1431" spans="1:6" ht="28.5">
      <c r="A1431" s="327" t="s">
        <v>2348</v>
      </c>
      <c r="B1431" s="328" t="s">
        <v>5344</v>
      </c>
      <c r="C1431" s="328" t="s">
        <v>5281</v>
      </c>
      <c r="D1431" s="329">
        <v>1E-3</v>
      </c>
      <c r="F1431" s="327" t="str">
        <f>"Declarable at "&amp;D1431*100&amp;"% - CAS No. "&amp;Table237[[#This Row],[CAS]]&amp;", "&amp;Table237[[#This Row],[Descriptions]]</f>
        <v xml:space="preserve">Declarable at 0.1% - CAS No. 17788-94-2, 4,4'-Dibromo-p-terphenyl </v>
      </c>
    </row>
    <row r="1432" spans="1:6" ht="28.5">
      <c r="A1432" s="327" t="s">
        <v>2344</v>
      </c>
      <c r="B1432" s="328" t="s">
        <v>5345</v>
      </c>
      <c r="C1432" s="328" t="s">
        <v>5281</v>
      </c>
      <c r="D1432" s="329">
        <v>1E-3</v>
      </c>
      <c r="F1432" s="327" t="str">
        <f>"Declarable at "&amp;D1432*100&amp;"% - CAS No. "&amp;Table237[[#This Row],[CAS]]&amp;", "&amp;Table237[[#This Row],[Descriptions]]</f>
        <v xml:space="preserve">Declarable at 0.1% - CAS No. 1762-87-4, 3-bromo-p-terphenyl </v>
      </c>
    </row>
    <row r="1433" spans="1:6">
      <c r="A1433" s="327" t="s">
        <v>2631</v>
      </c>
      <c r="B1433" s="328" t="s">
        <v>5210</v>
      </c>
      <c r="C1433" s="328" t="s">
        <v>5209</v>
      </c>
      <c r="D1433" s="329">
        <v>1E-3</v>
      </c>
      <c r="F1433" s="327" t="str">
        <f>"Declarable at "&amp;D1433*100&amp;"% - CAS No. "&amp;Table237[[#This Row],[CAS]]&amp;", "&amp;Table237[[#This Row],[Descriptions]]</f>
        <v xml:space="preserve">Declarable at 0.1% - CAS No. 36355-01-8, Hexabromobiphenyl </v>
      </c>
    </row>
    <row r="1434" spans="1:6">
      <c r="A1434" s="327" t="s">
        <v>2996</v>
      </c>
      <c r="B1434" s="328" t="s">
        <v>5211</v>
      </c>
      <c r="C1434" s="328" t="s">
        <v>5209</v>
      </c>
      <c r="D1434" s="329">
        <v>1E-3</v>
      </c>
      <c r="F1434" s="327" t="str">
        <f>"Declarable at "&amp;D1434*100&amp;"% - CAS No. "&amp;Table237[[#This Row],[CAS]]&amp;", "&amp;Table237[[#This Row],[Descriptions]]</f>
        <v>Declarable at 0.1% - CAS No. 68631-49-2, 2,2,4,4,5,5-Hexabromodiphenyl ether</v>
      </c>
    </row>
    <row r="1435" spans="1:6">
      <c r="A1435" s="327" t="s">
        <v>2400</v>
      </c>
      <c r="B1435" s="328" t="s">
        <v>5212</v>
      </c>
      <c r="C1435" s="328" t="s">
        <v>5209</v>
      </c>
      <c r="D1435" s="329">
        <v>1E-3</v>
      </c>
      <c r="F1435" s="327" t="str">
        <f>"Declarable at "&amp;D1435*100&amp;"% - CAS No. "&amp;Table237[[#This Row],[CAS]]&amp;", "&amp;Table237[[#This Row],[Descriptions]]</f>
        <v>Declarable at 0.1% - CAS No. 207122-15-4, 2,2,4,4,5,6-Hexabromodiphenyl ether</v>
      </c>
    </row>
    <row r="1436" spans="1:6">
      <c r="A1436" s="327" t="s">
        <v>2724</v>
      </c>
      <c r="B1436" s="328" t="s">
        <v>5213</v>
      </c>
      <c r="C1436" s="328" t="s">
        <v>5209</v>
      </c>
      <c r="D1436" s="329">
        <v>1E-3</v>
      </c>
      <c r="F1436" s="327" t="str">
        <f>"Declarable at "&amp;D1436*100&amp;"% - CAS No. "&amp;Table237[[#This Row],[CAS]]&amp;", "&amp;Table237[[#This Row],[Descriptions]]</f>
        <v>Declarable at 0.1% - CAS No. 446255-22-7, 2,2,3,3,4,5,6-Heptabromodiphenyl ether</v>
      </c>
    </row>
    <row r="1437" spans="1:6">
      <c r="A1437" s="327" t="s">
        <v>2401</v>
      </c>
      <c r="B1437" s="328" t="s">
        <v>5214</v>
      </c>
      <c r="C1437" s="328" t="s">
        <v>5209</v>
      </c>
      <c r="D1437" s="329">
        <v>1E-3</v>
      </c>
      <c r="F1437" s="327" t="str">
        <f>"Declarable at "&amp;D1437*100&amp;"% - CAS No. "&amp;Table237[[#This Row],[CAS]]&amp;", "&amp;Table237[[#This Row],[Descriptions]]</f>
        <v>Declarable at 0.1% - CAS No. 207122-16-5, 2,2,3,4,4,5,6-Heptabromodiphenyl ether</v>
      </c>
    </row>
    <row r="1438" spans="1:6">
      <c r="A1438" s="327" t="s">
        <v>2802</v>
      </c>
      <c r="B1438" s="328" t="s">
        <v>5215</v>
      </c>
      <c r="C1438" s="328" t="s">
        <v>5209</v>
      </c>
      <c r="D1438" s="329">
        <v>1E-3</v>
      </c>
      <c r="F1438" s="327" t="str">
        <f>"Declarable at "&amp;D1438*100&amp;"% - CAS No. "&amp;Table237[[#This Row],[CAS]]&amp;", "&amp;Table237[[#This Row],[Descriptions]]</f>
        <v>Declarable at 0.1% - CAS No. 5436-43-1, 2,2,4,4-Tetrabromodiphenyl ether</v>
      </c>
    </row>
    <row r="1439" spans="1:6">
      <c r="A1439" s="327" t="s">
        <v>2878</v>
      </c>
      <c r="B1439" s="328" t="s">
        <v>5216</v>
      </c>
      <c r="C1439" s="328" t="s">
        <v>5209</v>
      </c>
      <c r="D1439" s="329">
        <v>1E-3</v>
      </c>
      <c r="F1439" s="327" t="str">
        <f>"Declarable at "&amp;D1439*100&amp;"% - CAS No. "&amp;Table237[[#This Row],[CAS]]&amp;", "&amp;Table237[[#This Row],[Descriptions]]</f>
        <v>Declarable at 0.1% - CAS No. 60348-60-9, 2,2,4,4,5-Pentabromodiphenyl ether</v>
      </c>
    </row>
    <row r="1440" spans="1:6">
      <c r="B1440" s="328" t="s">
        <v>5217</v>
      </c>
      <c r="C1440" s="328" t="s">
        <v>5209</v>
      </c>
      <c r="D1440" s="329">
        <v>1E-3</v>
      </c>
      <c r="F1440" s="327" t="str">
        <f>"Declarable at "&amp;D1440*100&amp;"% - CAS No. "&amp;Table237[[#This Row],[CAS]]&amp;", "&amp;Table237[[#This Row],[Descriptions]]</f>
        <v>Declarable at 0.1% - CAS No. , Commercial octabromodiphenyl ether</v>
      </c>
    </row>
    <row r="1441" spans="1:6">
      <c r="A1441" s="327" t="s">
        <v>2634</v>
      </c>
      <c r="B1441" s="328" t="s">
        <v>5218</v>
      </c>
      <c r="C1441" s="328" t="s">
        <v>5209</v>
      </c>
      <c r="D1441" s="329">
        <v>1E-3</v>
      </c>
      <c r="F1441" s="327" t="str">
        <f>"Declarable at "&amp;D1441*100&amp;"% - CAS No. "&amp;Table237[[#This Row],[CAS]]&amp;", "&amp;Table237[[#This Row],[Descriptions]]</f>
        <v>Declarable at 0.1% - CAS No. 36483-60-0, hexaBDE</v>
      </c>
    </row>
    <row r="1442" spans="1:6">
      <c r="A1442" s="327" t="s">
        <v>3006</v>
      </c>
      <c r="B1442" s="328" t="s">
        <v>5219</v>
      </c>
      <c r="C1442" s="328" t="s">
        <v>5209</v>
      </c>
      <c r="D1442" s="329">
        <v>1E-3</v>
      </c>
      <c r="F1442" s="327" t="str">
        <f>"Declarable at "&amp;D1442*100&amp;"% - CAS No. "&amp;Table237[[#This Row],[CAS]]&amp;", "&amp;Table237[[#This Row],[Descriptions]]</f>
        <v>Declarable at 0.1% - CAS No. 68928-80-3, heptaBDE</v>
      </c>
    </row>
    <row r="1443" spans="1:6">
      <c r="A1443" s="327" t="s">
        <v>2561</v>
      </c>
      <c r="B1443" s="328" t="s">
        <v>5220</v>
      </c>
      <c r="C1443" s="328" t="s">
        <v>5209</v>
      </c>
      <c r="D1443" s="329">
        <v>1E-3</v>
      </c>
      <c r="F1443" s="327" t="str">
        <f>"Declarable at "&amp;D1443*100&amp;"% - CAS No. "&amp;Table237[[#This Row],[CAS]]&amp;", "&amp;Table237[[#This Row],[Descriptions]]</f>
        <v>Declarable at 0.1% - CAS No. 32536-52-0, octaBDE</v>
      </c>
    </row>
    <row r="1444" spans="1:6">
      <c r="A1444" s="327" t="s">
        <v>2923</v>
      </c>
      <c r="B1444" s="328" t="s">
        <v>5221</v>
      </c>
      <c r="C1444" s="328" t="s">
        <v>5209</v>
      </c>
      <c r="D1444" s="329">
        <v>1E-3</v>
      </c>
      <c r="F1444" s="327" t="str">
        <f>"Declarable at "&amp;D1444*100&amp;"% - CAS No. "&amp;Table237[[#This Row],[CAS]]&amp;", "&amp;Table237[[#This Row],[Descriptions]]</f>
        <v>Declarable at 0.1% - CAS No. 63936-56-1, nonaBDE</v>
      </c>
    </row>
    <row r="1445" spans="1:6">
      <c r="A1445" s="327" t="s">
        <v>2022</v>
      </c>
      <c r="B1445" s="328" t="s">
        <v>5222</v>
      </c>
      <c r="C1445" s="328" t="s">
        <v>5209</v>
      </c>
      <c r="D1445" s="329">
        <v>1E-3</v>
      </c>
      <c r="F1445" s="327" t="str">
        <f>"Declarable at "&amp;D1445*100&amp;"% - CAS No. "&amp;Table237[[#This Row],[CAS]]&amp;", "&amp;Table237[[#This Row],[Descriptions]]</f>
        <v>Declarable at 0.1% - CAS No. 1163-19-5, decaBDE</v>
      </c>
    </row>
    <row r="1446" spans="1:6">
      <c r="B1446" s="328" t="s">
        <v>5223</v>
      </c>
      <c r="C1446" s="328" t="s">
        <v>5209</v>
      </c>
      <c r="D1446" s="329">
        <v>1E-3</v>
      </c>
      <c r="F1446" s="327" t="str">
        <f>"Declarable at "&amp;D1446*100&amp;"% - CAS No. "&amp;Table237[[#This Row],[CAS]]&amp;", "&amp;Table237[[#This Row],[Descriptions]]</f>
        <v>Declarable at 0.1% - CAS No. , Commercial pentabromodiphenyl ether</v>
      </c>
    </row>
    <row r="1447" spans="1:6">
      <c r="A1447" s="327" t="s">
        <v>2663</v>
      </c>
      <c r="B1447" s="328" t="s">
        <v>5224</v>
      </c>
      <c r="C1447" s="328" t="s">
        <v>5209</v>
      </c>
      <c r="D1447" s="329">
        <v>1E-3</v>
      </c>
      <c r="F1447" s="327" t="str">
        <f>"Declarable at "&amp;D1447*100&amp;"% - CAS No. "&amp;Table237[[#This Row],[CAS]]&amp;", "&amp;Table237[[#This Row],[Descriptions]]</f>
        <v>Declarable at 0.1% - CAS No. 40088-47-9, tetraBDE</v>
      </c>
    </row>
    <row r="1448" spans="1:6">
      <c r="A1448" s="327" t="s">
        <v>2560</v>
      </c>
      <c r="B1448" s="328" t="s">
        <v>5225</v>
      </c>
      <c r="C1448" s="328" t="s">
        <v>5209</v>
      </c>
      <c r="D1448" s="329">
        <v>1E-3</v>
      </c>
      <c r="F1448" s="327" t="str">
        <f>"Declarable at "&amp;D1448*100&amp;"% - CAS No. "&amp;Table237[[#This Row],[CAS]]&amp;", "&amp;Table237[[#This Row],[Descriptions]]</f>
        <v>Declarable at 0.1% - CAS No. 32534-81-9, penta BDE</v>
      </c>
    </row>
    <row r="1449" spans="1:6">
      <c r="A1449" s="327" t="s">
        <v>2753</v>
      </c>
      <c r="B1449" s="328" t="s">
        <v>5226</v>
      </c>
      <c r="C1449" s="328" t="s">
        <v>5209</v>
      </c>
      <c r="D1449" s="329">
        <v>1E-3</v>
      </c>
      <c r="F1449" s="327" t="str">
        <f>"Declarable at "&amp;D1449*100&amp;"% - CAS No. "&amp;Table237[[#This Row],[CAS]]&amp;", "&amp;Table237[[#This Row],[Descriptions]]</f>
        <v>Declarable at 0.1% - CAS No. 49690-94-0, triBDE</v>
      </c>
    </row>
    <row r="1450" spans="1:6">
      <c r="A1450" s="327" t="s">
        <v>2634</v>
      </c>
      <c r="B1450" s="328" t="s">
        <v>5218</v>
      </c>
      <c r="C1450" s="328" t="s">
        <v>5209</v>
      </c>
      <c r="D1450" s="329">
        <v>1E-3</v>
      </c>
      <c r="F1450" s="327" t="str">
        <f>"Declarable at "&amp;D1450*100&amp;"% - CAS No. "&amp;Table237[[#This Row],[CAS]]&amp;", "&amp;Table237[[#This Row],[Descriptions]]</f>
        <v>Declarable at 0.1% - CAS No. 36483-60-0, hexaBDE</v>
      </c>
    </row>
    <row r="1451" spans="1:6">
      <c r="A1451" s="327" t="s">
        <v>3006</v>
      </c>
      <c r="B1451" s="328" t="s">
        <v>5219</v>
      </c>
      <c r="C1451" s="328" t="s">
        <v>5209</v>
      </c>
      <c r="D1451" s="329">
        <v>1E-3</v>
      </c>
      <c r="F1451" s="327" t="str">
        <f>"Declarable at "&amp;D1451*100&amp;"% - CAS No. "&amp;Table237[[#This Row],[CAS]]&amp;", "&amp;Table237[[#This Row],[Descriptions]]</f>
        <v>Declarable at 0.1% - CAS No. 68928-80-3, heptaBDE</v>
      </c>
    </row>
    <row r="1452" spans="1:6">
      <c r="A1452" s="327" t="s">
        <v>2392</v>
      </c>
      <c r="B1452" s="328" t="s">
        <v>5227</v>
      </c>
      <c r="C1452" s="328" t="s">
        <v>5209</v>
      </c>
      <c r="D1452" s="329">
        <v>1E-3</v>
      </c>
      <c r="F1452" s="327" t="str">
        <f>"Declarable at "&amp;D1452*100&amp;"% - CAS No. "&amp;Table237[[#This Row],[CAS]]&amp;", "&amp;Table237[[#This Row],[Descriptions]]</f>
        <v>Declarable at 0.1% - CAS No. 2050-47-7, Dibromodiphenyl ether</v>
      </c>
    </row>
    <row r="1453" spans="1:6">
      <c r="A1453" s="327" t="s">
        <v>1944</v>
      </c>
      <c r="B1453" s="328" t="s">
        <v>5228</v>
      </c>
      <c r="C1453" s="328" t="s">
        <v>5209</v>
      </c>
      <c r="D1453" s="329">
        <v>1E-3</v>
      </c>
      <c r="F1453" s="327" t="str">
        <f>"Declarable at "&amp;D1453*100&amp;"% - CAS No. "&amp;Table237[[#This Row],[CAS]]&amp;", "&amp;Table237[[#This Row],[Descriptions]]</f>
        <v>Declarable at 0.1% - CAS No. 101-55-3, Monobromodiphenyl ether</v>
      </c>
    </row>
    <row r="1454" spans="1:6">
      <c r="A1454" s="327" t="s">
        <v>2028</v>
      </c>
      <c r="B1454" s="328" t="s">
        <v>5229</v>
      </c>
      <c r="C1454" s="328" t="s">
        <v>5209</v>
      </c>
      <c r="D1454" s="329">
        <v>1E-3</v>
      </c>
      <c r="F1454" s="327" t="str">
        <f>"Declarable at "&amp;D1454*100&amp;"% - CAS No. "&amp;Table237[[#This Row],[CAS]]&amp;", "&amp;Table237[[#This Row],[Descriptions]]</f>
        <v>Declarable at 0.1% - CAS No. 116995-33-6, Benzen,1,2,4,5-tetrabromo-3-(2,4-dibromophenoxy)-</v>
      </c>
    </row>
    <row r="1455" spans="1:6">
      <c r="A1455" s="327" t="s">
        <v>2031</v>
      </c>
      <c r="B1455" s="328" t="s">
        <v>5230</v>
      </c>
      <c r="C1455" s="328" t="s">
        <v>5209</v>
      </c>
      <c r="D1455" s="329">
        <v>1E-3</v>
      </c>
      <c r="F1455" s="327" t="str">
        <f>"Declarable at "&amp;D1455*100&amp;"% - CAS No. "&amp;Table237[[#This Row],[CAS]]&amp;", "&amp;Table237[[#This Row],[Descriptions]]</f>
        <v>Declarable at 0.1% - CAS No. 117964-21-3, Benzene, 1,1'-oxybis[2,3,4,6-tetrabromo-</v>
      </c>
    </row>
    <row r="1456" spans="1:6">
      <c r="A1456" s="327" t="s">
        <v>1992</v>
      </c>
      <c r="B1456" s="328" t="s">
        <v>5231</v>
      </c>
      <c r="C1456" s="328" t="s">
        <v>5209</v>
      </c>
      <c r="D1456" s="329">
        <v>1E-3</v>
      </c>
      <c r="F1456" s="327" t="str">
        <f>"Declarable at "&amp;D1456*100&amp;"% - CAS No. "&amp;Table237[[#This Row],[CAS]]&amp;", "&amp;Table237[[#This Row],[Descriptions]]</f>
        <v>Declarable at 0.1% - CAS No. 109945-70-2, Bis(pentabromophenyl) ether (decabromodiphenyl ether) (DecaBDE)</v>
      </c>
    </row>
    <row r="1457" spans="1:6">
      <c r="A1457" s="327" t="s">
        <v>2044</v>
      </c>
      <c r="B1457" s="328" t="s">
        <v>5231</v>
      </c>
      <c r="C1457" s="328" t="s">
        <v>5209</v>
      </c>
      <c r="D1457" s="329">
        <v>1E-3</v>
      </c>
      <c r="F1457" s="327" t="str">
        <f>"Declarable at "&amp;D1457*100&amp;"% - CAS No. "&amp;Table237[[#This Row],[CAS]]&amp;", "&amp;Table237[[#This Row],[Descriptions]]</f>
        <v>Declarable at 0.1% - CAS No. 1201677-32-8, Bis(pentabromophenyl) ether (decabromodiphenyl ether) (DecaBDE)</v>
      </c>
    </row>
    <row r="1458" spans="1:6">
      <c r="A1458" s="327" t="s">
        <v>2256</v>
      </c>
      <c r="B1458" s="328" t="s">
        <v>5231</v>
      </c>
      <c r="C1458" s="328" t="s">
        <v>5209</v>
      </c>
      <c r="D1458" s="329">
        <v>1E-3</v>
      </c>
      <c r="F1458" s="327" t="str">
        <f>"Declarable at "&amp;D1458*100&amp;"% - CAS No. "&amp;Table237[[#This Row],[CAS]]&amp;", "&amp;Table237[[#This Row],[Descriptions]]</f>
        <v>Declarable at 0.1% - CAS No. 145538-74-5, Bis(pentabromophenyl) ether (decabromodiphenyl ether) (DecaBDE)</v>
      </c>
    </row>
    <row r="1459" spans="1:6" ht="28.5">
      <c r="A1459" s="327" t="s">
        <v>2324</v>
      </c>
      <c r="B1459" s="328" t="s">
        <v>5233</v>
      </c>
      <c r="C1459" s="328" t="s">
        <v>5232</v>
      </c>
      <c r="D1459" s="329">
        <v>5.0000000000000002E-5</v>
      </c>
      <c r="F1459" s="327" t="str">
        <f>"Declarable at "&amp;D1459*100&amp;"% - CAS No. "&amp;Table237[[#This Row],[CAS]]&amp;", "&amp;Table237[[#This Row],[Descriptions]]</f>
        <v>Declarable at 0.005% - CAS No. 16606-02-3, 1,1'-Biphenyl, 2,4',5-trichloro-</v>
      </c>
    </row>
    <row r="1460" spans="1:6" ht="28.5">
      <c r="A1460" s="327" t="s">
        <v>2442</v>
      </c>
      <c r="B1460" s="328" t="s">
        <v>5234</v>
      </c>
      <c r="C1460" s="328" t="s">
        <v>5232</v>
      </c>
      <c r="D1460" s="329">
        <v>5.0000000000000002E-5</v>
      </c>
      <c r="F1460" s="327" t="str">
        <f>"Declarable at "&amp;D1460*100&amp;"% - CAS No. "&amp;Table237[[#This Row],[CAS]]&amp;", "&amp;Table237[[#This Row],[Descriptions]]</f>
        <v>Declarable at 0.005% - CAS No. 2437-79-8, 2,2',4,4'-Tetrachlorobiphenyl</v>
      </c>
    </row>
    <row r="1461" spans="1:6" ht="28.5">
      <c r="A1461" s="327" t="s">
        <v>2781</v>
      </c>
      <c r="B1461" s="328" t="s">
        <v>5235</v>
      </c>
      <c r="C1461" s="328" t="s">
        <v>5232</v>
      </c>
      <c r="D1461" s="329">
        <v>5.0000000000000002E-5</v>
      </c>
      <c r="F1461" s="327" t="str">
        <f>"Declarable at "&amp;D1461*100&amp;"% - CAS No. "&amp;Table237[[#This Row],[CAS]]&amp;", "&amp;Table237[[#This Row],[Descriptions]]</f>
        <v>Declarable at 0.005% - CAS No. 52663-72-6, 2,3',4,4',5,5'-HEXACHLOROBIPHENYL</v>
      </c>
    </row>
    <row r="1462" spans="1:6" ht="28.5">
      <c r="A1462" s="327" t="s">
        <v>2597</v>
      </c>
      <c r="B1462" s="328" t="s">
        <v>5236</v>
      </c>
      <c r="C1462" s="328" t="s">
        <v>5232</v>
      </c>
      <c r="D1462" s="329">
        <v>5.0000000000000002E-5</v>
      </c>
      <c r="F1462" s="327" t="str">
        <f>"Declarable at "&amp;D1462*100&amp;"% - CAS No. "&amp;Table237[[#This Row],[CAS]]&amp;", "&amp;Table237[[#This Row],[Descriptions]]</f>
        <v>Declarable at 0.005% - CAS No. 35065-27-1, 2,4,5,2',4',5'-Hexachlorobiphenyl</v>
      </c>
    </row>
    <row r="1463" spans="1:6" ht="28.5">
      <c r="A1463" s="327" t="s">
        <v>2563</v>
      </c>
      <c r="B1463" s="328" t="s">
        <v>5237</v>
      </c>
      <c r="C1463" s="328" t="s">
        <v>5232</v>
      </c>
      <c r="D1463" s="329">
        <v>5.0000000000000002E-5</v>
      </c>
      <c r="F1463" s="327" t="str">
        <f>"Declarable at "&amp;D1463*100&amp;"% - CAS No. "&amp;Table237[[#This Row],[CAS]]&amp;", "&amp;Table237[[#This Row],[Descriptions]]</f>
        <v>Declarable at 0.005% - CAS No. 32598-13-3, 3,3',4,4'-TETRACHLOROBIPHENYL</v>
      </c>
    </row>
    <row r="1464" spans="1:6" ht="28.5">
      <c r="A1464" s="327" t="s">
        <v>2567</v>
      </c>
      <c r="B1464" s="328" t="s">
        <v>5238</v>
      </c>
      <c r="C1464" s="328" t="s">
        <v>5232</v>
      </c>
      <c r="D1464" s="329">
        <v>5.0000000000000002E-5</v>
      </c>
      <c r="F1464" s="327" t="str">
        <f>"Declarable at "&amp;D1464*100&amp;"% - CAS No. "&amp;Table237[[#This Row],[CAS]]&amp;", "&amp;Table237[[#This Row],[Descriptions]]</f>
        <v>Declarable at 0.005% - CAS No. 32774-16-6, 3,4,5,3',4',5'-Hexachlorobiphenyl</v>
      </c>
    </row>
    <row r="1465" spans="1:6" ht="28.5">
      <c r="A1465" s="327" t="s">
        <v>2103</v>
      </c>
      <c r="B1465" s="328" t="s">
        <v>5239</v>
      </c>
      <c r="C1465" s="328" t="s">
        <v>5232</v>
      </c>
      <c r="D1465" s="329">
        <v>5.0000000000000002E-5</v>
      </c>
      <c r="F1465" s="327" t="str">
        <f>"Declarable at "&amp;D1465*100&amp;"% - CAS No. "&amp;Table237[[#This Row],[CAS]]&amp;", "&amp;Table237[[#This Row],[Descriptions]]</f>
        <v>Declarable at 0.005% - CAS No. 12674-11-2, Aroclor 1016</v>
      </c>
    </row>
    <row r="1466" spans="1:6" ht="28.5">
      <c r="A1466" s="327" t="s">
        <v>2000</v>
      </c>
      <c r="B1466" s="328" t="s">
        <v>5240</v>
      </c>
      <c r="C1466" s="328" t="s">
        <v>5232</v>
      </c>
      <c r="D1466" s="329">
        <v>5.0000000000000002E-5</v>
      </c>
      <c r="F1466" s="327" t="str">
        <f>"Declarable at "&amp;D1466*100&amp;"% - CAS No. "&amp;Table237[[#This Row],[CAS]]&amp;", "&amp;Table237[[#This Row],[Descriptions]]</f>
        <v>Declarable at 0.005% - CAS No. 11104-28-2, Aroclor 1221</v>
      </c>
    </row>
    <row r="1467" spans="1:6" ht="28.5">
      <c r="A1467" s="327" t="s">
        <v>2008</v>
      </c>
      <c r="B1467" s="328" t="s">
        <v>5241</v>
      </c>
      <c r="C1467" s="328" t="s">
        <v>5232</v>
      </c>
      <c r="D1467" s="329">
        <v>5.0000000000000002E-5</v>
      </c>
      <c r="F1467" s="327" t="str">
        <f>"Declarable at "&amp;D1467*100&amp;"% - CAS No. "&amp;Table237[[#This Row],[CAS]]&amp;", "&amp;Table237[[#This Row],[Descriptions]]</f>
        <v>Declarable at 0.005% - CAS No. 11141-16-5, Aroclor 1232</v>
      </c>
    </row>
    <row r="1468" spans="1:6" ht="28.5">
      <c r="A1468" s="327" t="s">
        <v>2790</v>
      </c>
      <c r="B1468" s="328" t="s">
        <v>5242</v>
      </c>
      <c r="C1468" s="328" t="s">
        <v>5232</v>
      </c>
      <c r="D1468" s="329">
        <v>5.0000000000000002E-5</v>
      </c>
      <c r="F1468" s="327" t="str">
        <f>"Declarable at "&amp;D1468*100&amp;"% - CAS No. "&amp;Table237[[#This Row],[CAS]]&amp;", "&amp;Table237[[#This Row],[Descriptions]]</f>
        <v>Declarable at 0.005% - CAS No. 53469-21-9, Aroclor 1242</v>
      </c>
    </row>
    <row r="1469" spans="1:6" ht="28.5">
      <c r="A1469" s="327" t="s">
        <v>2102</v>
      </c>
      <c r="B1469" s="328" t="s">
        <v>5243</v>
      </c>
      <c r="C1469" s="328" t="s">
        <v>5232</v>
      </c>
      <c r="D1469" s="329">
        <v>5.0000000000000002E-5</v>
      </c>
      <c r="F1469" s="327" t="str">
        <f>"Declarable at "&amp;D1469*100&amp;"% - CAS No. "&amp;Table237[[#This Row],[CAS]]&amp;", "&amp;Table237[[#This Row],[Descriptions]]</f>
        <v>Declarable at 0.005% - CAS No. 12672-29-6, Aroclor 1248</v>
      </c>
    </row>
    <row r="1470" spans="1:6" ht="28.5">
      <c r="A1470" s="327" t="s">
        <v>1998</v>
      </c>
      <c r="B1470" s="328" t="s">
        <v>5244</v>
      </c>
      <c r="C1470" s="328" t="s">
        <v>5232</v>
      </c>
      <c r="D1470" s="329">
        <v>5.0000000000000002E-5</v>
      </c>
      <c r="F1470" s="327" t="str">
        <f>"Declarable at "&amp;D1470*100&amp;"% - CAS No. "&amp;Table237[[#This Row],[CAS]]&amp;", "&amp;Table237[[#This Row],[Descriptions]]</f>
        <v>Declarable at 0.005% - CAS No. 11097-69-1, AROCLOR 1254</v>
      </c>
    </row>
    <row r="1471" spans="1:6" ht="28.5">
      <c r="A1471" s="327" t="s">
        <v>1997</v>
      </c>
      <c r="B1471" s="328" t="s">
        <v>5245</v>
      </c>
      <c r="C1471" s="328" t="s">
        <v>5232</v>
      </c>
      <c r="D1471" s="329">
        <v>5.0000000000000002E-5</v>
      </c>
      <c r="F1471" s="327" t="str">
        <f>"Declarable at "&amp;D1471*100&amp;"% - CAS No. "&amp;Table237[[#This Row],[CAS]]&amp;", "&amp;Table237[[#This Row],[Descriptions]]</f>
        <v>Declarable at 0.005% - CAS No. 11096-82-5, Aroclor 1260</v>
      </c>
    </row>
    <row r="1472" spans="1:6" ht="28.5">
      <c r="A1472" s="327" t="s">
        <v>2511</v>
      </c>
      <c r="B1472" s="328" t="s">
        <v>5246</v>
      </c>
      <c r="C1472" s="328" t="s">
        <v>5232</v>
      </c>
      <c r="D1472" s="329">
        <v>5.0000000000000002E-5</v>
      </c>
      <c r="F1472" s="327" t="str">
        <f>"Declarable at "&amp;D1472*100&amp;"% - CAS No. "&amp;Table237[[#This Row],[CAS]]&amp;", "&amp;Table237[[#This Row],[Descriptions]]</f>
        <v>Declarable at 0.005% - CAS No. 28655-71-2, Heptachloro-1,1'-biphenyl</v>
      </c>
    </row>
    <row r="1473" spans="1:6" ht="28.5">
      <c r="A1473" s="327" t="s">
        <v>2796</v>
      </c>
      <c r="B1473" s="328" t="s">
        <v>5247</v>
      </c>
      <c r="C1473" s="328" t="s">
        <v>5232</v>
      </c>
      <c r="D1473" s="329">
        <v>5.0000000000000002E-5</v>
      </c>
      <c r="F1473" s="327" t="str">
        <f>"Declarable at "&amp;D1473*100&amp;"% - CAS No. "&amp;Table237[[#This Row],[CAS]]&amp;", "&amp;Table237[[#This Row],[Descriptions]]</f>
        <v>Declarable at 0.005% - CAS No. 53742-07-7, Nonachloro-1,1'-biphenyl</v>
      </c>
    </row>
    <row r="1474" spans="1:6" ht="28.5">
      <c r="A1474" s="327" t="s">
        <v>2452</v>
      </c>
      <c r="B1474" s="328" t="s">
        <v>5248</v>
      </c>
      <c r="C1474" s="328" t="s">
        <v>5232</v>
      </c>
      <c r="D1474" s="329">
        <v>5.0000000000000002E-5</v>
      </c>
      <c r="F1474" s="327" t="str">
        <f>"Declarable at "&amp;D1474*100&amp;"% - CAS No. "&amp;Table237[[#This Row],[CAS]]&amp;", "&amp;Table237[[#This Row],[Descriptions]]</f>
        <v>Declarable at 0.005% - CAS No. 25429-29-2, pentachloro[1,1'-biphenyl]</v>
      </c>
    </row>
    <row r="1475" spans="1:6" ht="28.5">
      <c r="A1475" s="327" t="s">
        <v>2152</v>
      </c>
      <c r="B1475" s="328" t="s">
        <v>5249</v>
      </c>
      <c r="C1475" s="328" t="s">
        <v>5232</v>
      </c>
      <c r="D1475" s="329">
        <v>5.0000000000000002E-5</v>
      </c>
      <c r="F1475" s="327" t="str">
        <f>"Declarable at "&amp;D1475*100&amp;"% - CAS No. "&amp;Table237[[#This Row],[CAS]]&amp;", "&amp;Table237[[#This Row],[Descriptions]]</f>
        <v>Declarable at 0.005% - CAS No. 1336-36-3, Polychlorinated biphenyls</v>
      </c>
    </row>
    <row r="1476" spans="1:6" ht="28.5">
      <c r="A1476" s="327" t="s">
        <v>2548</v>
      </c>
      <c r="B1476" s="328" t="s">
        <v>5250</v>
      </c>
      <c r="C1476" s="328" t="s">
        <v>5232</v>
      </c>
      <c r="D1476" s="329">
        <v>5.0000000000000002E-5</v>
      </c>
      <c r="F1476" s="327" t="str">
        <f>"Declarable at "&amp;D1476*100&amp;"% - CAS No. "&amp;Table237[[#This Row],[CAS]]&amp;", "&amp;Table237[[#This Row],[Descriptions]]</f>
        <v>Declarable at 0.005% - CAS No. 31472-83-0, Tetrachloro(tetrachlorophenyl)benzene</v>
      </c>
    </row>
    <row r="1477" spans="1:6">
      <c r="B1477" s="328" t="s">
        <v>5346</v>
      </c>
      <c r="C1477" s="328" t="s">
        <v>5346</v>
      </c>
      <c r="D1477" s="329">
        <v>5.0000000000000002E-5</v>
      </c>
      <c r="F1477" s="327" t="str">
        <f>"Declarable at "&amp;D1477*100&amp;"% - CAS No. "&amp;Table237[[#This Row],[CAS]]&amp;", "&amp;Table237[[#This Row],[Descriptions]]</f>
        <v>Declarable at 0.005% - CAS No. , Polychlorinated terphenyls (PCTs)</v>
      </c>
    </row>
    <row r="1478" spans="1:6" ht="28.5">
      <c r="A1478" s="327" t="s">
        <v>3230</v>
      </c>
      <c r="B1478" s="328" t="s">
        <v>5252</v>
      </c>
      <c r="C1478" s="328" t="s">
        <v>5251</v>
      </c>
      <c r="D1478" s="329">
        <v>1E-3</v>
      </c>
      <c r="F1478" s="327" t="str">
        <f>"Declarable at "&amp;D1478*100&amp;"% - CAS No. "&amp;Table237[[#This Row],[CAS]]&amp;", "&amp;Table237[[#This Row],[Descriptions]]</f>
        <v>Declarable at 0.1% - CAS No. 85535-84-8, Alkanes, C10-13, chloro</v>
      </c>
    </row>
    <row r="1479" spans="1:6" ht="28.5">
      <c r="A1479" s="327" t="s">
        <v>3005</v>
      </c>
      <c r="B1479" s="328" t="s">
        <v>5253</v>
      </c>
      <c r="C1479" s="328" t="s">
        <v>5251</v>
      </c>
      <c r="D1479" s="329">
        <v>1E-3</v>
      </c>
      <c r="F1479" s="327" t="str">
        <f>"Declarable at "&amp;D1479*100&amp;"% - CAS No. "&amp;Table237[[#This Row],[CAS]]&amp;", "&amp;Table237[[#This Row],[Descriptions]]</f>
        <v>Declarable at 0.1% - CAS No. 68920-70-7, Alkanes, C6-18, chloro</v>
      </c>
    </row>
    <row r="1480" spans="1:6" ht="28.5">
      <c r="A1480" s="327" t="s">
        <v>3044</v>
      </c>
      <c r="B1480" s="328" t="s">
        <v>5254</v>
      </c>
      <c r="C1480" s="328" t="s">
        <v>5251</v>
      </c>
      <c r="D1480" s="329">
        <v>1E-3</v>
      </c>
      <c r="F1480" s="327" t="str">
        <f>"Declarable at "&amp;D1480*100&amp;"% - CAS No. "&amp;Table237[[#This Row],[CAS]]&amp;", "&amp;Table237[[#This Row],[Descriptions]]</f>
        <v>Declarable at 0.1% - CAS No. 71011-12-6, Alkanes, C12-13, chloro</v>
      </c>
    </row>
    <row r="1481" spans="1:6" ht="28.5">
      <c r="A1481" s="327" t="s">
        <v>3231</v>
      </c>
      <c r="B1481" s="328" t="s">
        <v>5255</v>
      </c>
      <c r="C1481" s="328" t="s">
        <v>5251</v>
      </c>
      <c r="D1481" s="329">
        <v>1E-3</v>
      </c>
      <c r="F1481" s="327" t="str">
        <f>"Declarable at "&amp;D1481*100&amp;"% - CAS No. "&amp;Table237[[#This Row],[CAS]]&amp;", "&amp;Table237[[#This Row],[Descriptions]]</f>
        <v>Declarable at 0.1% - CAS No. 85536-22-7, Alkanes, C12-14, chloro</v>
      </c>
    </row>
    <row r="1482" spans="1:6" ht="28.5">
      <c r="A1482" s="327" t="s">
        <v>3233</v>
      </c>
      <c r="B1482" s="328" t="s">
        <v>5256</v>
      </c>
      <c r="C1482" s="328" t="s">
        <v>5251</v>
      </c>
      <c r="D1482" s="329">
        <v>1E-3</v>
      </c>
      <c r="F1482" s="327" t="str">
        <f>"Declarable at "&amp;D1482*100&amp;"% - CAS No. "&amp;Table237[[#This Row],[CAS]]&amp;", "&amp;Table237[[#This Row],[Descriptions]]</f>
        <v>Declarable at 0.1% - CAS No. 85681-73-8, Alkanes, C10-14, chloro</v>
      </c>
    </row>
    <row r="1483" spans="1:6" ht="28.5">
      <c r="A1483" s="327" t="s">
        <v>1987</v>
      </c>
      <c r="B1483" s="328" t="s">
        <v>5257</v>
      </c>
      <c r="C1483" s="328" t="s">
        <v>5251</v>
      </c>
      <c r="D1483" s="329">
        <v>1E-3</v>
      </c>
      <c r="F1483" s="327" t="str">
        <f>"Declarable at "&amp;D1483*100&amp;"% - CAS No. "&amp;Table237[[#This Row],[CAS]]&amp;", "&amp;Table237[[#This Row],[Descriptions]]</f>
        <v>Declarable at 0.1% - CAS No. 108171-26-2, Chlorinated paraffins (C12, 60% chlorine)</v>
      </c>
    </row>
    <row r="1484" spans="1:6">
      <c r="A1484" s="327" t="s">
        <v>2085</v>
      </c>
      <c r="B1484" s="328" t="s">
        <v>2086</v>
      </c>
      <c r="C1484" s="328" t="s">
        <v>5347</v>
      </c>
      <c r="D1484" s="329">
        <v>1E-3</v>
      </c>
      <c r="F1484" s="327" t="str">
        <f>"Declarable at "&amp;D1484*100&amp;"% - CAS No. "&amp;Table237[[#This Row],[CAS]]&amp;", "&amp;Table237[[#This Row],[Descriptions]]</f>
        <v>Declarable at 0.1% - CAS No. 12408-10-5, Tetrachlorobenzene</v>
      </c>
    </row>
    <row r="1485" spans="1:6">
      <c r="A1485" s="327" t="s">
        <v>3212</v>
      </c>
      <c r="B1485" s="328" t="s">
        <v>5348</v>
      </c>
      <c r="C1485" s="328" t="s">
        <v>5347</v>
      </c>
      <c r="D1485" s="329">
        <v>1E-3</v>
      </c>
      <c r="F1485" s="327" t="str">
        <f>"Declarable at "&amp;D1485*100&amp;"% - CAS No. "&amp;Table237[[#This Row],[CAS]]&amp;", "&amp;Table237[[#This Row],[Descriptions]]</f>
        <v>Declarable at 0.1% - CAS No. 84713-12-2, 1,2,3,4 or 1,2,4,5 Tetrachlorobenzene</v>
      </c>
    </row>
    <row r="1486" spans="1:6">
      <c r="A1486" s="327" t="s">
        <v>2916</v>
      </c>
      <c r="B1486" s="328" t="s">
        <v>5349</v>
      </c>
      <c r="C1486" s="328" t="s">
        <v>5347</v>
      </c>
      <c r="D1486" s="329">
        <v>1E-3</v>
      </c>
      <c r="F1486" s="327" t="str">
        <f>"Declarable at "&amp;D1486*100&amp;"% - CAS No. "&amp;Table237[[#This Row],[CAS]]&amp;", "&amp;Table237[[#This Row],[Descriptions]]</f>
        <v xml:space="preserve">Declarable at 0.1% - CAS No. 634-66-2, 1,2,3,4-tetrachlorobenzene </v>
      </c>
    </row>
    <row r="1487" spans="1:6">
      <c r="A1487" s="327" t="s">
        <v>2918</v>
      </c>
      <c r="B1487" s="328" t="s">
        <v>5350</v>
      </c>
      <c r="C1487" s="328" t="s">
        <v>5347</v>
      </c>
      <c r="D1487" s="329">
        <v>1E-3</v>
      </c>
      <c r="F1487" s="327" t="str">
        <f>"Declarable at "&amp;D1487*100&amp;"% - CAS No. "&amp;Table237[[#This Row],[CAS]]&amp;", "&amp;Table237[[#This Row],[Descriptions]]</f>
        <v>Declarable at 0.1% - CAS No. 634-90-2, 1,2,3,5- tetrachlorobenzene</v>
      </c>
    </row>
    <row r="1488" spans="1:6">
      <c r="A1488" s="327" t="s">
        <v>3373</v>
      </c>
      <c r="B1488" s="328" t="s">
        <v>5351</v>
      </c>
      <c r="C1488" s="328" t="s">
        <v>5347</v>
      </c>
      <c r="D1488" s="329">
        <v>1E-3</v>
      </c>
      <c r="F1488" s="327" t="str">
        <f>"Declarable at "&amp;D1488*100&amp;"% - CAS No. "&amp;Table237[[#This Row],[CAS]]&amp;", "&amp;Table237[[#This Row],[Descriptions]]</f>
        <v>Declarable at 0.1% - CAS No. 95-94-3, 1,2,4,5- tetrachlorobenzene</v>
      </c>
    </row>
    <row r="1489" spans="1:6">
      <c r="A1489" s="327" t="s">
        <v>2816</v>
      </c>
      <c r="B1489" s="328" t="s">
        <v>4838</v>
      </c>
      <c r="C1489" s="328" t="s">
        <v>1975</v>
      </c>
      <c r="D1489" s="329">
        <v>1E-3</v>
      </c>
      <c r="F1489" s="327" t="str">
        <f>"Declarable at "&amp;D1489*100&amp;"% - CAS No. "&amp;Table237[[#This Row],[CAS]]&amp;", "&amp;Table237[[#This Row],[Descriptions]]</f>
        <v>Declarable at 0.1% - CAS No. 56-35-9, Bis(tri-n-butyltin) oxide</v>
      </c>
    </row>
    <row r="1490" spans="1:6">
      <c r="A1490" s="327" t="s">
        <v>2352</v>
      </c>
      <c r="B1490" s="328" t="s">
        <v>4839</v>
      </c>
      <c r="C1490" s="328" t="s">
        <v>1975</v>
      </c>
      <c r="D1490" s="329">
        <v>1E-3</v>
      </c>
      <c r="F1490" s="327" t="str">
        <f>"Declarable at "&amp;D1490*100&amp;"% - CAS No. "&amp;Table237[[#This Row],[CAS]]&amp;", "&amp;Table237[[#This Row],[Descriptions]]</f>
        <v>Declarable at 0.1% - CAS No. 1803-12-9, Triphenyltin=N, N-dimethyldithiocarbamate</v>
      </c>
    </row>
    <row r="1491" spans="1:6">
      <c r="A1491" s="327" t="s">
        <v>2649</v>
      </c>
      <c r="B1491" s="328" t="s">
        <v>4840</v>
      </c>
      <c r="C1491" s="328" t="s">
        <v>1975</v>
      </c>
      <c r="D1491" s="329">
        <v>1E-3</v>
      </c>
      <c r="F1491" s="327" t="str">
        <f>"Declarable at "&amp;D1491*100&amp;"% - CAS No. "&amp;Table237[[#This Row],[CAS]]&amp;", "&amp;Table237[[#This Row],[Descriptions]]</f>
        <v>Declarable at 0.1% - CAS No. 379-52-2, Triphenyltinfluoride</v>
      </c>
    </row>
    <row r="1492" spans="1:6">
      <c r="A1492" s="327" t="s">
        <v>3253</v>
      </c>
      <c r="B1492" s="328" t="s">
        <v>4841</v>
      </c>
      <c r="C1492" s="328" t="s">
        <v>1975</v>
      </c>
      <c r="D1492" s="329">
        <v>1E-3</v>
      </c>
      <c r="F1492" s="327" t="str">
        <f>"Declarable at "&amp;D1492*100&amp;"% - CAS No. "&amp;Table237[[#This Row],[CAS]]&amp;", "&amp;Table237[[#This Row],[Descriptions]]</f>
        <v>Declarable at 0.1% - CAS No. 900-95-8, Triphenyltinacetate</v>
      </c>
    </row>
    <row r="1493" spans="1:6">
      <c r="A1493" s="327" t="s">
        <v>2926</v>
      </c>
      <c r="B1493" s="328" t="s">
        <v>4842</v>
      </c>
      <c r="C1493" s="328" t="s">
        <v>1975</v>
      </c>
      <c r="D1493" s="329">
        <v>1E-3</v>
      </c>
      <c r="F1493" s="327" t="str">
        <f>"Declarable at "&amp;D1493*100&amp;"% - CAS No. "&amp;Table237[[#This Row],[CAS]]&amp;", "&amp;Table237[[#This Row],[Descriptions]]</f>
        <v>Declarable at 0.1% - CAS No. 639-58-7, Triphenyltinchloride</v>
      </c>
    </row>
    <row r="1494" spans="1:6">
      <c r="A1494" s="327" t="s">
        <v>3124</v>
      </c>
      <c r="B1494" s="328" t="s">
        <v>4843</v>
      </c>
      <c r="C1494" s="328" t="s">
        <v>1975</v>
      </c>
      <c r="D1494" s="329">
        <v>1E-3</v>
      </c>
      <c r="F1494" s="327" t="str">
        <f>"Declarable at "&amp;D1494*100&amp;"% - CAS No. "&amp;Table237[[#This Row],[CAS]]&amp;", "&amp;Table237[[#This Row],[Descriptions]]</f>
        <v>Declarable at 0.1% - CAS No. 76-87-9, Triphenyltinhydroxide</v>
      </c>
    </row>
    <row r="1495" spans="1:6">
      <c r="A1495" s="327" t="s">
        <v>2357</v>
      </c>
      <c r="B1495" s="328" t="s">
        <v>4844</v>
      </c>
      <c r="C1495" s="328" t="s">
        <v>1975</v>
      </c>
      <c r="D1495" s="329">
        <v>1E-3</v>
      </c>
      <c r="F1495" s="327" t="str">
        <f>"Declarable at "&amp;D1495*100&amp;"% - CAS No. "&amp;Table237[[#This Row],[CAS]]&amp;", "&amp;Table237[[#This Row],[Descriptions]]</f>
        <v>Declarable at 0.1% - CAS No. 18380-71-7, Triphenyltin fattyacid((9-11)salt)</v>
      </c>
    </row>
    <row r="1496" spans="1:6">
      <c r="A1496" s="327" t="s">
        <v>2358</v>
      </c>
      <c r="B1496" s="328" t="s">
        <v>4844</v>
      </c>
      <c r="C1496" s="328" t="s">
        <v>1975</v>
      </c>
      <c r="D1496" s="329">
        <v>1E-3</v>
      </c>
      <c r="F1496" s="327" t="str">
        <f>"Declarable at "&amp;D1496*100&amp;"% - CAS No. "&amp;Table237[[#This Row],[CAS]]&amp;", "&amp;Table237[[#This Row],[Descriptions]]</f>
        <v>Declarable at 0.1% - CAS No. 18380-72-8, Triphenyltin fattyacid((9-11)salt)</v>
      </c>
    </row>
    <row r="1497" spans="1:6">
      <c r="A1497" s="327" t="s">
        <v>2745</v>
      </c>
      <c r="B1497" s="328" t="s">
        <v>4844</v>
      </c>
      <c r="C1497" s="328" t="s">
        <v>1975</v>
      </c>
      <c r="D1497" s="329">
        <v>1E-3</v>
      </c>
      <c r="F1497" s="327" t="str">
        <f>"Declarable at "&amp;D1497*100&amp;"% - CAS No. "&amp;Table237[[#This Row],[CAS]]&amp;", "&amp;Table237[[#This Row],[Descriptions]]</f>
        <v>Declarable at 0.1% - CAS No. 47672-31-1, Triphenyltin fattyacid((9-11)salt)</v>
      </c>
    </row>
    <row r="1498" spans="1:6">
      <c r="A1498" s="327" t="s">
        <v>3370</v>
      </c>
      <c r="B1498" s="328" t="s">
        <v>4844</v>
      </c>
      <c r="C1498" s="328" t="s">
        <v>1975</v>
      </c>
      <c r="D1498" s="329">
        <v>1E-3</v>
      </c>
      <c r="F1498" s="327" t="str">
        <f>"Declarable at "&amp;D1498*100&amp;"% - CAS No. "&amp;Table237[[#This Row],[CAS]]&amp;", "&amp;Table237[[#This Row],[Descriptions]]</f>
        <v>Declarable at 0.1% - CAS No. 94850-90-5, Triphenyltin fattyacid((9-11)salt)</v>
      </c>
    </row>
    <row r="1499" spans="1:6">
      <c r="A1499" s="327" t="s">
        <v>3042</v>
      </c>
      <c r="B1499" s="328" t="s">
        <v>4845</v>
      </c>
      <c r="C1499" s="328" t="s">
        <v>1975</v>
      </c>
      <c r="D1499" s="329">
        <v>1E-3</v>
      </c>
      <c r="F1499" s="327" t="str">
        <f>"Declarable at "&amp;D1499*100&amp;"% - CAS No. "&amp;Table237[[#This Row],[CAS]]&amp;", "&amp;Table237[[#This Row],[Descriptions]]</f>
        <v>Declarable at 0.1% - CAS No. 7094-94-2, Triphenyltinchloroacetate</v>
      </c>
    </row>
    <row r="1500" spans="1:6">
      <c r="A1500" s="327" t="s">
        <v>2411</v>
      </c>
      <c r="B1500" s="328" t="s">
        <v>4846</v>
      </c>
      <c r="C1500" s="328" t="s">
        <v>1975</v>
      </c>
      <c r="D1500" s="329">
        <v>1E-3</v>
      </c>
      <c r="F1500" s="327" t="str">
        <f>"Declarable at "&amp;D1500*100&amp;"% - CAS No. "&amp;Table237[[#This Row],[CAS]]&amp;", "&amp;Table237[[#This Row],[Descriptions]]</f>
        <v>Declarable at 0.1% - CAS No. 2155-70-6, Tributyltinmethacrylate</v>
      </c>
    </row>
    <row r="1501" spans="1:6">
      <c r="A1501" s="327" t="s">
        <v>2931</v>
      </c>
      <c r="B1501" s="328" t="s">
        <v>4847</v>
      </c>
      <c r="C1501" s="328" t="s">
        <v>1975</v>
      </c>
      <c r="D1501" s="329">
        <v>1E-3</v>
      </c>
      <c r="F1501" s="327" t="str">
        <f>"Declarable at "&amp;D1501*100&amp;"% - CAS No. "&amp;Table237[[#This Row],[CAS]]&amp;", "&amp;Table237[[#This Row],[Descriptions]]</f>
        <v>Declarable at 0.1% - CAS No. 6454-35-9, Bis(tributyltin)fumalate</v>
      </c>
    </row>
    <row r="1502" spans="1:6">
      <c r="A1502" s="327" t="s">
        <v>2381</v>
      </c>
      <c r="B1502" s="328" t="s">
        <v>4848</v>
      </c>
      <c r="C1502" s="328" t="s">
        <v>1975</v>
      </c>
      <c r="D1502" s="329">
        <v>1E-3</v>
      </c>
      <c r="F1502" s="327" t="str">
        <f>"Declarable at "&amp;D1502*100&amp;"% - CAS No. "&amp;Table237[[#This Row],[CAS]]&amp;", "&amp;Table237[[#This Row],[Descriptions]]</f>
        <v>Declarable at 0.1% - CAS No. 1983-10-4, Tributyltinfluoride</v>
      </c>
    </row>
    <row r="1503" spans="1:6">
      <c r="A1503" s="327" t="s">
        <v>2551</v>
      </c>
      <c r="B1503" s="328" t="s">
        <v>4849</v>
      </c>
      <c r="C1503" s="328" t="s">
        <v>1975</v>
      </c>
      <c r="D1503" s="329">
        <v>1E-3</v>
      </c>
      <c r="F1503" s="327" t="str">
        <f>"Declarable at "&amp;D1503*100&amp;"% - CAS No. "&amp;Table237[[#This Row],[CAS]]&amp;", "&amp;Table237[[#This Row],[Descriptions]]</f>
        <v>Declarable at 0.1% - CAS No. 31732-71-5, Bis(tributyltin)2,3-dibromosuccinate</v>
      </c>
    </row>
    <row r="1504" spans="1:6">
      <c r="A1504" s="327" t="s">
        <v>2817</v>
      </c>
      <c r="B1504" s="328" t="s">
        <v>4850</v>
      </c>
      <c r="C1504" s="328" t="s">
        <v>1975</v>
      </c>
      <c r="D1504" s="329">
        <v>1E-3</v>
      </c>
      <c r="F1504" s="327" t="str">
        <f>"Declarable at "&amp;D1504*100&amp;"% - CAS No. "&amp;Table237[[#This Row],[CAS]]&amp;", "&amp;Table237[[#This Row],[Descriptions]]</f>
        <v>Declarable at 0.1% - CAS No. 56-36-0, Tributyltinacetate</v>
      </c>
    </row>
    <row r="1505" spans="1:6">
      <c r="A1505" s="327" t="s">
        <v>2540</v>
      </c>
      <c r="B1505" s="328" t="s">
        <v>4851</v>
      </c>
      <c r="C1505" s="328" t="s">
        <v>1975</v>
      </c>
      <c r="D1505" s="329">
        <v>1E-3</v>
      </c>
      <c r="F1505" s="327" t="str">
        <f>"Declarable at "&amp;D1505*100&amp;"% - CAS No. "&amp;Table237[[#This Row],[CAS]]&amp;", "&amp;Table237[[#This Row],[Descriptions]]</f>
        <v>Declarable at 0.1% - CAS No. 3090-36-6, Tributyltinlaurate</v>
      </c>
    </row>
    <row r="1506" spans="1:6">
      <c r="A1506" s="327" t="s">
        <v>2746</v>
      </c>
      <c r="B1506" s="328" t="s">
        <v>4852</v>
      </c>
      <c r="C1506" s="328" t="s">
        <v>1975</v>
      </c>
      <c r="D1506" s="329">
        <v>1E-3</v>
      </c>
      <c r="F1506" s="327" t="str">
        <f>"Declarable at "&amp;D1506*100&amp;"% - CAS No. "&amp;Table237[[#This Row],[CAS]]&amp;", "&amp;Table237[[#This Row],[Descriptions]]</f>
        <v>Declarable at 0.1% - CAS No. 4782-29-0, Bis(tributyltin)phthalate</v>
      </c>
    </row>
    <row r="1507" spans="1:6">
      <c r="A1507" s="327" t="s">
        <v>2959</v>
      </c>
      <c r="B1507" s="328" t="s">
        <v>4853</v>
      </c>
      <c r="C1507" s="328" t="s">
        <v>1975</v>
      </c>
      <c r="D1507" s="329">
        <v>1E-3</v>
      </c>
      <c r="F1507" s="327" t="str">
        <f>"Declarable at "&amp;D1507*100&amp;"% - CAS No. "&amp;Table237[[#This Row],[CAS]]&amp;", "&amp;Table237[[#This Row],[Descriptions]]</f>
        <v>Declarable at 0.1% - CAS No. 67772-01-4, Coplymer of alkyl(c=8) acrylate,methyl methacrylate and tributyltin methacrylate</v>
      </c>
    </row>
    <row r="1508" spans="1:6">
      <c r="A1508" s="327" t="s">
        <v>2939</v>
      </c>
      <c r="B1508" s="328" t="s">
        <v>4854</v>
      </c>
      <c r="C1508" s="328" t="s">
        <v>1975</v>
      </c>
      <c r="D1508" s="329">
        <v>1E-3</v>
      </c>
      <c r="F1508" s="327" t="str">
        <f>"Declarable at "&amp;D1508*100&amp;"% - CAS No. "&amp;Table237[[#This Row],[CAS]]&amp;", "&amp;Table237[[#This Row],[Descriptions]]</f>
        <v>Declarable at 0.1% - CAS No. 6517-25-5, Tributyltinsulfamate</v>
      </c>
    </row>
    <row r="1509" spans="1:6">
      <c r="A1509" s="327" t="s">
        <v>2243</v>
      </c>
      <c r="B1509" s="328" t="s">
        <v>4855</v>
      </c>
      <c r="C1509" s="328" t="s">
        <v>1975</v>
      </c>
      <c r="D1509" s="329">
        <v>1E-3</v>
      </c>
      <c r="F1509" s="327" t="str">
        <f>"Declarable at "&amp;D1509*100&amp;"% - CAS No. "&amp;Table237[[#This Row],[CAS]]&amp;", "&amp;Table237[[#This Row],[Descriptions]]</f>
        <v>Declarable at 0.1% - CAS No. 14275-57-1, Bis(tributyltin)maleate</v>
      </c>
    </row>
    <row r="1510" spans="1:6">
      <c r="A1510" s="327" t="s">
        <v>2257</v>
      </c>
      <c r="B1510" s="328" t="s">
        <v>4856</v>
      </c>
      <c r="C1510" s="328" t="s">
        <v>1975</v>
      </c>
      <c r="D1510" s="329">
        <v>1E-3</v>
      </c>
      <c r="F1510" s="327" t="str">
        <f>"Declarable at "&amp;D1510*100&amp;"% - CAS No. "&amp;Table237[[#This Row],[CAS]]&amp;", "&amp;Table237[[#This Row],[Descriptions]]</f>
        <v>Declarable at 0.1% - CAS No. 1461-22-9, Tributyltinchloride</v>
      </c>
    </row>
    <row r="1511" spans="1:6">
      <c r="A1511" s="327" t="s">
        <v>3078</v>
      </c>
      <c r="B1511" s="328" t="s">
        <v>4856</v>
      </c>
      <c r="C1511" s="328" t="s">
        <v>1975</v>
      </c>
      <c r="D1511" s="329">
        <v>1E-3</v>
      </c>
      <c r="F1511" s="327" t="str">
        <f>"Declarable at "&amp;D1511*100&amp;"% - CAS No. "&amp;Table237[[#This Row],[CAS]]&amp;", "&amp;Table237[[#This Row],[Descriptions]]</f>
        <v>Declarable at 0.1% - CAS No. 7432-38-3, Tributyltinchloride</v>
      </c>
    </row>
    <row r="1512" spans="1:6" ht="28.5">
      <c r="A1512" s="327" t="s">
        <v>2466</v>
      </c>
      <c r="B1512" s="328" t="s">
        <v>4857</v>
      </c>
      <c r="C1512" s="328" t="s">
        <v>1975</v>
      </c>
      <c r="D1512" s="329">
        <v>1E-3</v>
      </c>
      <c r="F1512" s="327" t="str">
        <f>"Declarable at "&amp;D1512*100&amp;"% - CAS No. "&amp;Table237[[#This Row],[CAS]]&amp;", "&amp;Table237[[#This Row],[Descriptions]]</f>
        <v>Declarable at 0.1% - CAS No. 26239-64-5, Tributyltin-1, 2,3,4,4a, 4b, 5,6,10,10a-decahydro-7-isoplopyl-1, 4a-dimethyl-1-phenanthrencarboxylatemix</v>
      </c>
    </row>
    <row r="1513" spans="1:6">
      <c r="A1513" s="327" t="s">
        <v>2633</v>
      </c>
      <c r="B1513" s="328" t="s">
        <v>4858</v>
      </c>
      <c r="C1513" s="328" t="s">
        <v>1975</v>
      </c>
      <c r="D1513" s="329">
        <v>1E-3</v>
      </c>
      <c r="F1513" s="327" t="str">
        <f>"Declarable at "&amp;D1513*100&amp;"% - CAS No. "&amp;Table237[[#This Row],[CAS]]&amp;", "&amp;Table237[[#This Row],[Descriptions]]</f>
        <v>Declarable at 0.1% - CAS No. 3644-37-9, (2-BIPHENYLOXY)TRIBUTYLTIN</v>
      </c>
    </row>
    <row r="1514" spans="1:6">
      <c r="A1514" s="327" t="s">
        <v>3092</v>
      </c>
      <c r="B1514" s="328" t="s">
        <v>4859</v>
      </c>
      <c r="C1514" s="328" t="s">
        <v>1975</v>
      </c>
      <c r="D1514" s="329">
        <v>1E-3</v>
      </c>
      <c r="F1514" s="327" t="str">
        <f>"Declarable at "&amp;D1514*100&amp;"% - CAS No. "&amp;Table237[[#This Row],[CAS]]&amp;", "&amp;Table237[[#This Row],[Descriptions]]</f>
        <v>Declarable at 0.1% - CAS No. 752-58-9, 1,3,5-TRIS(TRIBUTYLTIN)-S-TRIAZINE-2,4,6-TRIONE</v>
      </c>
    </row>
    <row r="1515" spans="1:6">
      <c r="A1515" s="327" t="s">
        <v>2669</v>
      </c>
      <c r="B1515" s="328" t="s">
        <v>4860</v>
      </c>
      <c r="C1515" s="328" t="s">
        <v>1975</v>
      </c>
      <c r="D1515" s="329">
        <v>1E-3</v>
      </c>
      <c r="F1515" s="327" t="str">
        <f>"Declarable at "&amp;D1515*100&amp;"% - CAS No. "&amp;Table237[[#This Row],[CAS]]&amp;", "&amp;Table237[[#This Row],[Descriptions]]</f>
        <v>Declarable at 0.1% - CAS No. 4027-18-3, 2-BUTENOIC ACID, 4-OXO-4-[ (TRIBUTYLSTANNYL)OXY]-</v>
      </c>
    </row>
    <row r="1516" spans="1:6">
      <c r="A1516" s="327" t="s">
        <v>2807</v>
      </c>
      <c r="B1516" s="328" t="s">
        <v>4861</v>
      </c>
      <c r="C1516" s="328" t="s">
        <v>1975</v>
      </c>
      <c r="D1516" s="329">
        <v>1E-3</v>
      </c>
      <c r="F1516" s="327" t="str">
        <f>"Declarable at "&amp;D1516*100&amp;"% - CAS No. "&amp;Table237[[#This Row],[CAS]]&amp;", "&amp;Table237[[#This Row],[Descriptions]]</f>
        <v>Declarable at 0.1% - CAS No. 54849-38-6, Acetic acid, 2,2',2''-[(methylstannylidyne)tris(thio)]tris-, triisooctyl ester</v>
      </c>
    </row>
    <row r="1517" spans="1:6">
      <c r="A1517" s="327" t="s">
        <v>2459</v>
      </c>
      <c r="B1517" s="328" t="s">
        <v>4862</v>
      </c>
      <c r="C1517" s="328" t="s">
        <v>1975</v>
      </c>
      <c r="D1517" s="329">
        <v>1E-3</v>
      </c>
      <c r="F1517" s="327" t="str">
        <f>"Declarable at "&amp;D1517*100&amp;"% - CAS No. "&amp;Table237[[#This Row],[CAS]]&amp;", "&amp;Table237[[#This Row],[Descriptions]]</f>
        <v>Declarable at 0.1% - CAS No. 25711-26-6, BIS(TRIBUTYLTIN) ITACONATE</v>
      </c>
    </row>
    <row r="1518" spans="1:6">
      <c r="A1518" s="327" t="s">
        <v>1974</v>
      </c>
      <c r="B1518" s="328" t="s">
        <v>4863</v>
      </c>
      <c r="C1518" s="328" t="s">
        <v>1975</v>
      </c>
      <c r="D1518" s="329">
        <v>1E-3</v>
      </c>
      <c r="F1518" s="327" t="str">
        <f>"Declarable at "&amp;D1518*100&amp;"% - CAS No. "&amp;Table237[[#This Row],[CAS]]&amp;", "&amp;Table237[[#This Row],[Descriptions]]</f>
        <v>Declarable at 0.1% - CAS No. 1066-44-0, Bromotrimethylstannane</v>
      </c>
    </row>
    <row r="1519" spans="1:6">
      <c r="A1519" s="327" t="s">
        <v>2632</v>
      </c>
      <c r="B1519" s="328" t="s">
        <v>4864</v>
      </c>
      <c r="C1519" s="328" t="s">
        <v>1975</v>
      </c>
      <c r="D1519" s="329">
        <v>1E-3</v>
      </c>
      <c r="F1519" s="327" t="str">
        <f>"Declarable at "&amp;D1519*100&amp;"% - CAS No. "&amp;Table237[[#This Row],[CAS]]&amp;", "&amp;Table237[[#This Row],[Descriptions]]</f>
        <v>Declarable at 0.1% - CAS No. 3644-32-4, P-NITROPHENOXYTRIBUTYLTIN</v>
      </c>
    </row>
    <row r="1520" spans="1:6">
      <c r="A1520" s="327" t="s">
        <v>2495</v>
      </c>
      <c r="B1520" s="328" t="s">
        <v>4865</v>
      </c>
      <c r="C1520" s="328" t="s">
        <v>1975</v>
      </c>
      <c r="D1520" s="329">
        <v>1E-3</v>
      </c>
      <c r="F1520" s="327" t="str">
        <f>"Declarable at "&amp;D1520*100&amp;"% - CAS No. "&amp;Table237[[#This Row],[CAS]]&amp;", "&amp;Table237[[#This Row],[Descriptions]]</f>
        <v>Declarable at 0.1% - CAS No. 2767-54-6, Stannane, bromotriethyl-</v>
      </c>
    </row>
    <row r="1521" spans="1:6">
      <c r="A1521" s="327" t="s">
        <v>2513</v>
      </c>
      <c r="B1521" s="328" t="s">
        <v>4866</v>
      </c>
      <c r="C1521" s="328" t="s">
        <v>1975</v>
      </c>
      <c r="D1521" s="329">
        <v>1E-3</v>
      </c>
      <c r="F1521" s="327" t="str">
        <f>"Declarable at "&amp;D1521*100&amp;"% - CAS No. "&amp;Table237[[#This Row],[CAS]]&amp;", "&amp;Table237[[#This Row],[Descriptions]]</f>
        <v>Declarable at 0.1% - CAS No. 28801-69-6, Tributyl(neodecanoyloxy)stannane</v>
      </c>
    </row>
    <row r="1522" spans="1:6">
      <c r="A1522" s="327" t="s">
        <v>2539</v>
      </c>
      <c r="B1522" s="328" t="s">
        <v>4867</v>
      </c>
      <c r="C1522" s="328" t="s">
        <v>1975</v>
      </c>
      <c r="D1522" s="329">
        <v>1E-3</v>
      </c>
      <c r="F1522" s="327" t="str">
        <f>"Declarable at "&amp;D1522*100&amp;"% - CAS No. "&amp;Table237[[#This Row],[CAS]]&amp;", "&amp;Table237[[#This Row],[Descriptions]]</f>
        <v>Declarable at 0.1% - CAS No. 3090-35-5, Tributyl(oleoyloxy)stannane</v>
      </c>
    </row>
    <row r="1523" spans="1:6">
      <c r="A1523" s="327" t="s">
        <v>2818</v>
      </c>
      <c r="B1523" s="328" t="s">
        <v>4868</v>
      </c>
      <c r="C1523" s="328" t="s">
        <v>1975</v>
      </c>
      <c r="D1523" s="329">
        <v>1E-3</v>
      </c>
      <c r="F1523" s="327" t="str">
        <f>"Declarable at "&amp;D1523*100&amp;"% - CAS No. "&amp;Table237[[#This Row],[CAS]]&amp;", "&amp;Table237[[#This Row],[Descriptions]]</f>
        <v>Declarable at 0.1% - CAS No. 56573-85-4, Tributyltin</v>
      </c>
    </row>
    <row r="1524" spans="1:6">
      <c r="A1524" s="327" t="s">
        <v>3002</v>
      </c>
      <c r="B1524" s="328" t="s">
        <v>4869</v>
      </c>
      <c r="C1524" s="328" t="s">
        <v>1975</v>
      </c>
      <c r="D1524" s="329">
        <v>1E-3</v>
      </c>
      <c r="F1524" s="327" t="str">
        <f>"Declarable at "&amp;D1524*100&amp;"% - CAS No. "&amp;Table237[[#This Row],[CAS]]&amp;", "&amp;Table237[[#This Row],[Descriptions]]</f>
        <v>Declarable at 0.1% - CAS No. 688-73-3, Tributyltin (and salts and esters)</v>
      </c>
    </row>
    <row r="1525" spans="1:6">
      <c r="A1525" s="327" t="s">
        <v>3075</v>
      </c>
      <c r="B1525" s="328" t="s">
        <v>4870</v>
      </c>
      <c r="C1525" s="328" t="s">
        <v>1975</v>
      </c>
      <c r="D1525" s="329">
        <v>1E-3</v>
      </c>
      <c r="F1525" s="327" t="str">
        <f>"Declarable at "&amp;D1525*100&amp;"% - CAS No. "&amp;Table237[[#This Row],[CAS]]&amp;", "&amp;Table237[[#This Row],[Descriptions]]</f>
        <v>Declarable at 0.1% - CAS No. 73940-89-3, Tributyltin .alpha.-(2,4,5-trichlorophenoxy) propionate</v>
      </c>
    </row>
    <row r="1526" spans="1:6">
      <c r="A1526" s="327" t="s">
        <v>3072</v>
      </c>
      <c r="B1526" s="328" t="s">
        <v>4871</v>
      </c>
      <c r="C1526" s="328" t="s">
        <v>1975</v>
      </c>
      <c r="D1526" s="329">
        <v>1E-3</v>
      </c>
      <c r="F1526" s="327" t="str">
        <f>"Declarable at "&amp;D1526*100&amp;"% - CAS No. "&amp;Table237[[#This Row],[CAS]]&amp;", "&amp;Table237[[#This Row],[Descriptions]]</f>
        <v>Declarable at 0.1% - CAS No. 73927-95-4, Tributyltin .beta.-iodopropionate</v>
      </c>
    </row>
    <row r="1527" spans="1:6">
      <c r="A1527" s="327" t="s">
        <v>2758</v>
      </c>
      <c r="B1527" s="328" t="s">
        <v>4872</v>
      </c>
      <c r="C1527" s="328" t="s">
        <v>1975</v>
      </c>
      <c r="D1527" s="329">
        <v>1E-3</v>
      </c>
      <c r="F1527" s="327" t="str">
        <f>"Declarable at "&amp;D1527*100&amp;"% - CAS No. "&amp;Table237[[#This Row],[CAS]]&amp;", "&amp;Table237[[#This Row],[Descriptions]]</f>
        <v>Declarable at 0.1% - CAS No. 5035-67-6, TRIBUTYLTIN 2-ETHYLHEXANOATE</v>
      </c>
    </row>
    <row r="1528" spans="1:6">
      <c r="A1528" s="327" t="s">
        <v>2145</v>
      </c>
      <c r="B1528" s="328" t="s">
        <v>4873</v>
      </c>
      <c r="C1528" s="328" t="s">
        <v>1975</v>
      </c>
      <c r="D1528" s="329">
        <v>1E-3</v>
      </c>
      <c r="F1528" s="327" t="str">
        <f>"Declarable at "&amp;D1528*100&amp;"% - CAS No. "&amp;Table237[[#This Row],[CAS]]&amp;", "&amp;Table237[[#This Row],[Descriptions]]</f>
        <v>Declarable at 0.1% - CAS No. 13331-52-7, Tributyltin Acrylate</v>
      </c>
    </row>
    <row r="1529" spans="1:6">
      <c r="A1529" s="327" t="s">
        <v>2722</v>
      </c>
      <c r="B1529" s="328" t="s">
        <v>4874</v>
      </c>
      <c r="C1529" s="328" t="s">
        <v>1975</v>
      </c>
      <c r="D1529" s="329">
        <v>1E-3</v>
      </c>
      <c r="F1529" s="327" t="str">
        <f>"Declarable at "&amp;D1529*100&amp;"% - CAS No. "&amp;Table237[[#This Row],[CAS]]&amp;", "&amp;Table237[[#This Row],[Descriptions]]</f>
        <v>Declarable at 0.1% - CAS No. 4342-36-3, Tributyltin benzoate</v>
      </c>
    </row>
    <row r="1530" spans="1:6">
      <c r="A1530" s="327" t="s">
        <v>2258</v>
      </c>
      <c r="B1530" s="328" t="s">
        <v>4875</v>
      </c>
      <c r="C1530" s="328" t="s">
        <v>1975</v>
      </c>
      <c r="D1530" s="329">
        <v>1E-3</v>
      </c>
      <c r="F1530" s="327" t="str">
        <f>"Declarable at "&amp;D1530*100&amp;"% - CAS No. "&amp;Table237[[#This Row],[CAS]]&amp;", "&amp;Table237[[#This Row],[Descriptions]]</f>
        <v>Declarable at 0.1% - CAS No. 1461-23-0, Tributyltin bromide</v>
      </c>
    </row>
    <row r="1531" spans="1:6">
      <c r="A1531" s="327" t="s">
        <v>2840</v>
      </c>
      <c r="B1531" s="328" t="s">
        <v>4876</v>
      </c>
      <c r="C1531" s="328" t="s">
        <v>1975</v>
      </c>
      <c r="D1531" s="329">
        <v>1E-3</v>
      </c>
      <c r="F1531" s="327" t="str">
        <f>"Declarable at "&amp;D1531*100&amp;"% - CAS No. "&amp;Table237[[#This Row],[CAS]]&amp;", "&amp;Table237[[#This Row],[Descriptions]]</f>
        <v>Declarable at 0.1% - CAS No. 5847-52-9, TRIBUTYLTIN CHLOROACETATE</v>
      </c>
    </row>
    <row r="1532" spans="1:6">
      <c r="A1532" s="327" t="s">
        <v>2481</v>
      </c>
      <c r="B1532" s="328" t="s">
        <v>4877</v>
      </c>
      <c r="C1532" s="328" t="s">
        <v>1975</v>
      </c>
      <c r="D1532" s="329">
        <v>1E-3</v>
      </c>
      <c r="F1532" s="327" t="str">
        <f>"Declarable at "&amp;D1532*100&amp;"% - CAS No. "&amp;Table237[[#This Row],[CAS]]&amp;", "&amp;Table237[[#This Row],[Descriptions]]</f>
        <v>Declarable at 0.1% - CAS No. 27147-18-8, Tributyltin cinnamate</v>
      </c>
    </row>
    <row r="1533" spans="1:6">
      <c r="A1533" s="327" t="s">
        <v>2668</v>
      </c>
      <c r="B1533" s="328" t="s">
        <v>4878</v>
      </c>
      <c r="C1533" s="328" t="s">
        <v>1975</v>
      </c>
      <c r="D1533" s="329">
        <v>1E-3</v>
      </c>
      <c r="F1533" s="327" t="str">
        <f>"Declarable at "&amp;D1533*100&amp;"% - CAS No. "&amp;Table237[[#This Row],[CAS]]&amp;", "&amp;Table237[[#This Row],[Descriptions]]</f>
        <v>Declarable at 0.1% - CAS No. 4027-17-2, TRIBUTYLTIN CYANATE</v>
      </c>
    </row>
    <row r="1534" spans="1:6">
      <c r="A1534" s="327" t="s">
        <v>2413</v>
      </c>
      <c r="B1534" s="328" t="s">
        <v>4879</v>
      </c>
      <c r="C1534" s="328" t="s">
        <v>1975</v>
      </c>
      <c r="D1534" s="329">
        <v>1E-3</v>
      </c>
      <c r="F1534" s="327" t="str">
        <f>"Declarable at "&amp;D1534*100&amp;"% - CAS No. "&amp;Table237[[#This Row],[CAS]]&amp;", "&amp;Table237[[#This Row],[Descriptions]]</f>
        <v>Declarable at 0.1% - CAS No. 2179-92-2, TRIBUTYLTIN CYANIDE</v>
      </c>
    </row>
    <row r="1535" spans="1:6">
      <c r="A1535" s="327" t="s">
        <v>2385</v>
      </c>
      <c r="B1535" s="328" t="s">
        <v>4880</v>
      </c>
      <c r="C1535" s="328" t="s">
        <v>1975</v>
      </c>
      <c r="D1535" s="329">
        <v>1E-3</v>
      </c>
      <c r="F1535" s="327" t="str">
        <f>"Declarable at "&amp;D1535*100&amp;"% - CAS No. "&amp;Table237[[#This Row],[CAS]]&amp;", "&amp;Table237[[#This Row],[Descriptions]]</f>
        <v>Declarable at 0.1% - CAS No. 20369-63-5, Tributyltin dimethyldithiocarbamate</v>
      </c>
    </row>
    <row r="1536" spans="1:6">
      <c r="A1536" s="327" t="s">
        <v>2575</v>
      </c>
      <c r="B1536" s="328" t="s">
        <v>4881</v>
      </c>
      <c r="C1536" s="328" t="s">
        <v>1975</v>
      </c>
      <c r="D1536" s="329">
        <v>1E-3</v>
      </c>
      <c r="F1536" s="327" t="str">
        <f>"Declarable at "&amp;D1536*100&amp;"% - CAS No. "&amp;Table237[[#This Row],[CAS]]&amp;", "&amp;Table237[[#This Row],[Descriptions]]</f>
        <v>Declarable at 0.1% - CAS No. 33550-22-0, TRIBUTYLTIN GAMMA-CHLOROBUTYRATE</v>
      </c>
    </row>
    <row r="1537" spans="1:6">
      <c r="A1537" s="327" t="s">
        <v>1979</v>
      </c>
      <c r="B1537" s="328" t="s">
        <v>4882</v>
      </c>
      <c r="C1537" s="328" t="s">
        <v>1975</v>
      </c>
      <c r="D1537" s="329">
        <v>1E-3</v>
      </c>
      <c r="F1537" s="327" t="str">
        <f>"Declarable at "&amp;D1537*100&amp;"% - CAS No. "&amp;Table237[[#This Row],[CAS]]&amp;", "&amp;Table237[[#This Row],[Descriptions]]</f>
        <v>Declarable at 0.1% - CAS No. 1067-97-6, Tributyltin hydroxide</v>
      </c>
    </row>
    <row r="1538" spans="1:6">
      <c r="A1538" s="327" t="s">
        <v>3068</v>
      </c>
      <c r="B1538" s="328" t="s">
        <v>4883</v>
      </c>
      <c r="C1538" s="328" t="s">
        <v>1975</v>
      </c>
      <c r="D1538" s="329">
        <v>1E-3</v>
      </c>
      <c r="F1538" s="327" t="str">
        <f>"Declarable at "&amp;D1538*100&amp;"% - CAS No. "&amp;Table237[[#This Row],[CAS]]&amp;", "&amp;Table237[[#This Row],[Descriptions]]</f>
        <v>Declarable at 0.1% - CAS No. 7342-47-4, Tributyltin iodide</v>
      </c>
    </row>
    <row r="1539" spans="1:6">
      <c r="A1539" s="327" t="s">
        <v>3069</v>
      </c>
      <c r="B1539" s="328" t="s">
        <v>4884</v>
      </c>
      <c r="C1539" s="328" t="s">
        <v>1975</v>
      </c>
      <c r="D1539" s="329">
        <v>1E-3</v>
      </c>
      <c r="F1539" s="327" t="str">
        <f>"Declarable at "&amp;D1539*100&amp;"% - CAS No. "&amp;Table237[[#This Row],[CAS]]&amp;", "&amp;Table237[[#This Row],[Descriptions]]</f>
        <v>Declarable at 0.1% - CAS No. 73927-91-0, Tributyltin iodoacetate</v>
      </c>
    </row>
    <row r="1540" spans="1:6">
      <c r="A1540" s="327" t="s">
        <v>3073</v>
      </c>
      <c r="B1540" s="328" t="s">
        <v>4885</v>
      </c>
      <c r="C1540" s="328" t="s">
        <v>1975</v>
      </c>
      <c r="D1540" s="329">
        <v>1E-3</v>
      </c>
      <c r="F1540" s="327" t="str">
        <f>"Declarable at "&amp;D1540*100&amp;"% - CAS No. "&amp;Table237[[#This Row],[CAS]]&amp;", "&amp;Table237[[#This Row],[Descriptions]]</f>
        <v>Declarable at 0.1% - CAS No. 73927-97-6, Tributyltin isooctylthioacetate</v>
      </c>
    </row>
    <row r="1541" spans="1:6">
      <c r="A1541" s="327" t="s">
        <v>2788</v>
      </c>
      <c r="B1541" s="328" t="s">
        <v>4886</v>
      </c>
      <c r="C1541" s="328" t="s">
        <v>1975</v>
      </c>
      <c r="D1541" s="329">
        <v>1E-3</v>
      </c>
      <c r="F1541" s="327" t="str">
        <f>"Declarable at "&amp;D1541*100&amp;"% - CAS No. "&amp;Table237[[#This Row],[CAS]]&amp;", "&amp;Table237[[#This Row],[Descriptions]]</f>
        <v>Declarable at 0.1% - CAS No. 53404-82-3, TRIBUTYLTIN ISOPROPYLSUCCINATE</v>
      </c>
    </row>
    <row r="1542" spans="1:6">
      <c r="A1542" s="327" t="s">
        <v>2978</v>
      </c>
      <c r="B1542" s="328" t="s">
        <v>4887</v>
      </c>
      <c r="C1542" s="328" t="s">
        <v>1975</v>
      </c>
      <c r="D1542" s="329">
        <v>1E-3</v>
      </c>
      <c r="F1542" s="327" t="str">
        <f>"Declarable at "&amp;D1542*100&amp;"% - CAS No. "&amp;Table237[[#This Row],[CAS]]&amp;", "&amp;Table237[[#This Row],[Descriptions]]</f>
        <v>Declarable at 0.1% - CAS No. 681-99-2, Tributyltin isothiocyanate</v>
      </c>
    </row>
    <row r="1543" spans="1:6">
      <c r="A1543" s="327" t="s">
        <v>2439</v>
      </c>
      <c r="B1543" s="328" t="s">
        <v>4888</v>
      </c>
      <c r="C1543" s="328" t="s">
        <v>1975</v>
      </c>
      <c r="D1543" s="329">
        <v>1E-3</v>
      </c>
      <c r="F1543" s="327" t="str">
        <f>"Declarable at "&amp;D1543*100&amp;"% - CAS No. "&amp;Table237[[#This Row],[CAS]]&amp;", "&amp;Table237[[#This Row],[Descriptions]]</f>
        <v>Declarable at 0.1% - CAS No. 24124-25-2, Tributyltin linoleate</v>
      </c>
    </row>
    <row r="1544" spans="1:6">
      <c r="A1544" s="327" t="s">
        <v>2143</v>
      </c>
      <c r="B1544" s="328" t="s">
        <v>4889</v>
      </c>
      <c r="C1544" s="328" t="s">
        <v>1975</v>
      </c>
      <c r="D1544" s="329">
        <v>1E-3</v>
      </c>
      <c r="F1544" s="327" t="str">
        <f>"Declarable at "&amp;D1544*100&amp;"% - CAS No. "&amp;Table237[[#This Row],[CAS]]&amp;", "&amp;Table237[[#This Row],[Descriptions]]</f>
        <v>Declarable at 0.1% - CAS No. 13302-06-2, TRIBUTYLTIN METHANESULPHONATE</v>
      </c>
    </row>
    <row r="1545" spans="1:6">
      <c r="A1545" s="327" t="s">
        <v>1978</v>
      </c>
      <c r="B1545" s="328" t="s">
        <v>4890</v>
      </c>
      <c r="C1545" s="328" t="s">
        <v>1975</v>
      </c>
      <c r="D1545" s="329">
        <v>1E-3</v>
      </c>
      <c r="F1545" s="327" t="str">
        <f>"Declarable at "&amp;D1545*100&amp;"% - CAS No. "&amp;Table237[[#This Row],[CAS]]&amp;", "&amp;Table237[[#This Row],[Descriptions]]</f>
        <v>Declarable at 0.1% - CAS No. 1067-52-3, Tributyltin methoxide</v>
      </c>
    </row>
    <row r="1546" spans="1:6">
      <c r="A1546" s="327" t="s">
        <v>2789</v>
      </c>
      <c r="B1546" s="328" t="s">
        <v>4891</v>
      </c>
      <c r="C1546" s="328" t="s">
        <v>1975</v>
      </c>
      <c r="D1546" s="329">
        <v>1E-3</v>
      </c>
      <c r="F1546" s="327" t="str">
        <f>"Declarable at "&amp;D1546*100&amp;"% - CAS No. "&amp;Table237[[#This Row],[CAS]]&amp;", "&amp;Table237[[#This Row],[Descriptions]]</f>
        <v>Declarable at 0.1% - CAS No. 53466-85-6, Tributyltin monopropylene glycol maleate</v>
      </c>
    </row>
    <row r="1547" spans="1:6">
      <c r="A1547" s="327" t="s">
        <v>2636</v>
      </c>
      <c r="B1547" s="328" t="s">
        <v>4892</v>
      </c>
      <c r="C1547" s="328" t="s">
        <v>1975</v>
      </c>
      <c r="D1547" s="329">
        <v>1E-3</v>
      </c>
      <c r="F1547" s="327" t="str">
        <f>"Declarable at "&amp;D1547*100&amp;"% - CAS No. "&amp;Table237[[#This Row],[CAS]]&amp;", "&amp;Table237[[#This Row],[Descriptions]]</f>
        <v>Declarable at 0.1% - CAS No. 36631-23-9, TRIBUTYLTIN NAPHTHENATE</v>
      </c>
    </row>
    <row r="1548" spans="1:6">
      <c r="A1548" s="327" t="s">
        <v>3229</v>
      </c>
      <c r="B1548" s="328" t="s">
        <v>4893</v>
      </c>
      <c r="C1548" s="328" t="s">
        <v>1975</v>
      </c>
      <c r="D1548" s="329">
        <v>1E-3</v>
      </c>
      <c r="F1548" s="327" t="str">
        <f>"Declarable at "&amp;D1548*100&amp;"% - CAS No. "&amp;Table237[[#This Row],[CAS]]&amp;", "&amp;Table237[[#This Row],[Descriptions]]</f>
        <v>Declarable at 0.1% - CAS No. 85409-17-2, Tributyltin naphthenate</v>
      </c>
    </row>
    <row r="1549" spans="1:6">
      <c r="A1549" s="327" t="s">
        <v>2667</v>
      </c>
      <c r="B1549" s="328" t="s">
        <v>4894</v>
      </c>
      <c r="C1549" s="328" t="s">
        <v>1975</v>
      </c>
      <c r="D1549" s="329">
        <v>1E-3</v>
      </c>
      <c r="F1549" s="327" t="str">
        <f>"Declarable at "&amp;D1549*100&amp;"% - CAS No. "&amp;Table237[[#This Row],[CAS]]&amp;", "&amp;Table237[[#This Row],[Descriptions]]</f>
        <v>Declarable at 0.1% - CAS No. 4027-14-9, Tributyltin nonanoate</v>
      </c>
    </row>
    <row r="1550" spans="1:6">
      <c r="A1550" s="327" t="s">
        <v>3071</v>
      </c>
      <c r="B1550" s="328" t="s">
        <v>4895</v>
      </c>
      <c r="C1550" s="328" t="s">
        <v>1975</v>
      </c>
      <c r="D1550" s="329">
        <v>1E-3</v>
      </c>
      <c r="F1550" s="327" t="str">
        <f>"Declarable at "&amp;D1550*100&amp;"% - CAS No. "&amp;Table237[[#This Row],[CAS]]&amp;", "&amp;Table237[[#This Row],[Descriptions]]</f>
        <v>Declarable at 0.1% - CAS No. 73927-93-2, TRIBUTYLTIN O-IODOBENZOATE</v>
      </c>
    </row>
    <row r="1551" spans="1:6">
      <c r="A1551" s="327" t="s">
        <v>3074</v>
      </c>
      <c r="B1551" s="328" t="s">
        <v>4896</v>
      </c>
      <c r="C1551" s="328" t="s">
        <v>1975</v>
      </c>
      <c r="D1551" s="329">
        <v>1E-3</v>
      </c>
      <c r="F1551" s="327" t="str">
        <f>"Declarable at "&amp;D1551*100&amp;"% - CAS No. "&amp;Table237[[#This Row],[CAS]]&amp;", "&amp;Table237[[#This Row],[Descriptions]]</f>
        <v>Declarable at 0.1% - CAS No. 73940-88-2, TRIBUTYLTIN P-IODOBEMZOATE</v>
      </c>
    </row>
    <row r="1552" spans="1:6">
      <c r="A1552" s="327" t="s">
        <v>3022</v>
      </c>
      <c r="B1552" s="328" t="s">
        <v>4897</v>
      </c>
      <c r="C1552" s="328" t="s">
        <v>1975</v>
      </c>
      <c r="D1552" s="329">
        <v>1E-3</v>
      </c>
      <c r="F1552" s="327" t="str">
        <f>"Declarable at "&amp;D1552*100&amp;"% - CAS No. "&amp;Table237[[#This Row],[CAS]]&amp;", "&amp;Table237[[#This Row],[Descriptions]]</f>
        <v>Declarable at 0.1% - CAS No. 69226-47-7, TRIBUTYLTIN UNDECYLENATE</v>
      </c>
    </row>
    <row r="1553" spans="1:6">
      <c r="A1553" s="327" t="s">
        <v>2371</v>
      </c>
      <c r="B1553" s="328" t="s">
        <v>4898</v>
      </c>
      <c r="C1553" s="328" t="s">
        <v>1975</v>
      </c>
      <c r="D1553" s="329">
        <v>1E-3</v>
      </c>
      <c r="F1553" s="327" t="str">
        <f>"Declarable at "&amp;D1553*100&amp;"% - CAS No. "&amp;Table237[[#This Row],[CAS]]&amp;", "&amp;Table237[[#This Row],[Descriptions]]</f>
        <v>Declarable at 0.1% - CAS No. 1907-13-7, Triethyltin acetate</v>
      </c>
    </row>
    <row r="1554" spans="1:6">
      <c r="A1554" s="327" t="s">
        <v>3390</v>
      </c>
      <c r="B1554" s="328" t="s">
        <v>4899</v>
      </c>
      <c r="C1554" s="328" t="s">
        <v>1975</v>
      </c>
      <c r="D1554" s="329">
        <v>1E-3</v>
      </c>
      <c r="F1554" s="327" t="str">
        <f>"Declarable at "&amp;D1554*100&amp;"% - CAS No. "&amp;Table237[[#This Row],[CAS]]&amp;", "&amp;Table237[[#This Row],[Descriptions]]</f>
        <v>Declarable at 0.1% - CAS No. 994-31-0, Triethyltin chloride</v>
      </c>
    </row>
    <row r="1555" spans="1:6">
      <c r="A1555" s="327" t="s">
        <v>3391</v>
      </c>
      <c r="B1555" s="328" t="s">
        <v>4900</v>
      </c>
      <c r="C1555" s="328" t="s">
        <v>1975</v>
      </c>
      <c r="D1555" s="329">
        <v>1E-3</v>
      </c>
      <c r="F1555" s="327" t="str">
        <f>"Declarable at "&amp;D1555*100&amp;"% - CAS No. "&amp;Table237[[#This Row],[CAS]]&amp;", "&amp;Table237[[#This Row],[Descriptions]]</f>
        <v>Declarable at 0.1% - CAS No. 994-32-1, Triethyltin hydroxide</v>
      </c>
    </row>
    <row r="1556" spans="1:6">
      <c r="A1556" s="327" t="s">
        <v>2519</v>
      </c>
      <c r="B1556" s="328" t="s">
        <v>4901</v>
      </c>
      <c r="C1556" s="328" t="s">
        <v>1975</v>
      </c>
      <c r="D1556" s="329">
        <v>1E-3</v>
      </c>
      <c r="F1556" s="327" t="str">
        <f>"Declarable at "&amp;D1556*100&amp;"% - CAS No. "&amp;Table237[[#This Row],[CAS]]&amp;", "&amp;Table237[[#This Row],[Descriptions]]</f>
        <v>Declarable at 0.1% - CAS No. 2943-86-4, Triethyltin iodide</v>
      </c>
    </row>
    <row r="1557" spans="1:6">
      <c r="A1557" s="327" t="s">
        <v>2283</v>
      </c>
      <c r="B1557" s="328" t="s">
        <v>4902</v>
      </c>
      <c r="C1557" s="328" t="s">
        <v>1975</v>
      </c>
      <c r="D1557" s="329">
        <v>1E-3</v>
      </c>
      <c r="F1557" s="327" t="str">
        <f>"Declarable at "&amp;D1557*100&amp;"% - CAS No. "&amp;Table237[[#This Row],[CAS]]&amp;", "&amp;Table237[[#This Row],[Descriptions]]</f>
        <v>Declarable at 0.1% - CAS No. 1529-30-2, Triethyltin phenoxide</v>
      </c>
    </row>
    <row r="1558" spans="1:6">
      <c r="A1558" s="327" t="s">
        <v>2012</v>
      </c>
      <c r="B1558" s="328" t="s">
        <v>4903</v>
      </c>
      <c r="C1558" s="328" t="s">
        <v>1975</v>
      </c>
      <c r="D1558" s="329">
        <v>1E-3</v>
      </c>
      <c r="F1558" s="327" t="str">
        <f>"Declarable at "&amp;D1558*100&amp;"% - CAS No. "&amp;Table237[[#This Row],[CAS]]&amp;", "&amp;Table237[[#This Row],[Descriptions]]</f>
        <v>Declarable at 0.1% - CAS No. 1118-14-5, Trimethyltin acetate</v>
      </c>
    </row>
    <row r="1559" spans="1:6">
      <c r="A1559" s="327" t="s">
        <v>2011</v>
      </c>
      <c r="B1559" s="328" t="s">
        <v>4904</v>
      </c>
      <c r="C1559" s="328" t="s">
        <v>1975</v>
      </c>
      <c r="D1559" s="329">
        <v>1E-3</v>
      </c>
      <c r="F1559" s="327" t="str">
        <f>"Declarable at "&amp;D1559*100&amp;"% - CAS No. "&amp;Table237[[#This Row],[CAS]]&amp;", "&amp;Table237[[#This Row],[Descriptions]]</f>
        <v>Declarable at 0.1% - CAS No. 1118-03-2, Trimethyltin azide</v>
      </c>
    </row>
    <row r="1560" spans="1:6">
      <c r="A1560" s="327" t="s">
        <v>1976</v>
      </c>
      <c r="B1560" s="328" t="s">
        <v>4905</v>
      </c>
      <c r="C1560" s="328" t="s">
        <v>1975</v>
      </c>
      <c r="D1560" s="329">
        <v>1E-3</v>
      </c>
      <c r="F1560" s="327" t="str">
        <f>"Declarable at "&amp;D1560*100&amp;"% - CAS No. "&amp;Table237[[#This Row],[CAS]]&amp;", "&amp;Table237[[#This Row],[Descriptions]]</f>
        <v>Declarable at 0.1% - CAS No. 1066-45-1, Trimethyltin chloride</v>
      </c>
    </row>
    <row r="1561" spans="1:6">
      <c r="A1561" s="327" t="s">
        <v>2814</v>
      </c>
      <c r="B1561" s="328" t="s">
        <v>4906</v>
      </c>
      <c r="C1561" s="328" t="s">
        <v>1975</v>
      </c>
      <c r="D1561" s="329">
        <v>1E-3</v>
      </c>
      <c r="F1561" s="327" t="str">
        <f>"Declarable at "&amp;D1561*100&amp;"% - CAS No. "&amp;Table237[[#This Row],[CAS]]&amp;", "&amp;Table237[[#This Row],[Descriptions]]</f>
        <v>Declarable at 0.1% - CAS No. 56-24-6, Trimethyltin hydroxide</v>
      </c>
    </row>
    <row r="1562" spans="1:6">
      <c r="A1562" s="327" t="s">
        <v>3183</v>
      </c>
      <c r="B1562" s="328" t="s">
        <v>4907</v>
      </c>
      <c r="C1562" s="328" t="s">
        <v>1975</v>
      </c>
      <c r="D1562" s="329">
        <v>1E-3</v>
      </c>
      <c r="F1562" s="327" t="str">
        <f>"Declarable at "&amp;D1562*100&amp;"% - CAS No. "&amp;Table237[[#This Row],[CAS]]&amp;", "&amp;Table237[[#This Row],[Descriptions]]</f>
        <v>Declarable at 0.1% - CAS No. 811-73-4, Trimethyltin iodide</v>
      </c>
    </row>
    <row r="1563" spans="1:6">
      <c r="A1563" s="327" t="s">
        <v>2921</v>
      </c>
      <c r="B1563" s="328" t="s">
        <v>4908</v>
      </c>
      <c r="C1563" s="328" t="s">
        <v>1975</v>
      </c>
      <c r="D1563" s="329">
        <v>1E-3</v>
      </c>
      <c r="F1563" s="327" t="str">
        <f>"Declarable at "&amp;D1563*100&amp;"% - CAS No. "&amp;Table237[[#This Row],[CAS]]&amp;", "&amp;Table237[[#This Row],[Descriptions]]</f>
        <v>Declarable at 0.1% - CAS No. 63869-87-4, Trimethyltin sulphate</v>
      </c>
    </row>
    <row r="1564" spans="1:6">
      <c r="A1564" s="327" t="s">
        <v>2742</v>
      </c>
      <c r="B1564" s="328" t="s">
        <v>4909</v>
      </c>
      <c r="C1564" s="328" t="s">
        <v>1975</v>
      </c>
      <c r="D1564" s="329">
        <v>1E-3</v>
      </c>
      <c r="F1564" s="327" t="str">
        <f>"Declarable at "&amp;D1564*100&amp;"% - CAS No. "&amp;Table237[[#This Row],[CAS]]&amp;", "&amp;Table237[[#This Row],[Descriptions]]</f>
        <v>Declarable at 0.1% - CAS No. 4638-25-9, Trimethyltin thiocyanate</v>
      </c>
    </row>
    <row r="1565" spans="1:6">
      <c r="A1565" s="327" t="s">
        <v>2721</v>
      </c>
      <c r="B1565" s="328" t="s">
        <v>4910</v>
      </c>
      <c r="C1565" s="328" t="s">
        <v>1975</v>
      </c>
      <c r="D1565" s="329">
        <v>1E-3</v>
      </c>
      <c r="F1565" s="327" t="str">
        <f>"Declarable at "&amp;D1565*100&amp;"% - CAS No. "&amp;Table237[[#This Row],[CAS]]&amp;", "&amp;Table237[[#This Row],[Descriptions]]</f>
        <v>Declarable at 0.1% - CAS No. 4342-30-7, Tri-n-butyl tin salicylate</v>
      </c>
    </row>
    <row r="1566" spans="1:6">
      <c r="A1566" s="327" t="s">
        <v>3247</v>
      </c>
      <c r="B1566" s="328" t="s">
        <v>4911</v>
      </c>
      <c r="C1566" s="328" t="s">
        <v>1975</v>
      </c>
      <c r="D1566" s="329">
        <v>1E-3</v>
      </c>
      <c r="F1566" s="327" t="str">
        <f>"Declarable at "&amp;D1566*100&amp;"% - CAS No. "&amp;Table237[[#This Row],[CAS]]&amp;", "&amp;Table237[[#This Row],[Descriptions]]</f>
        <v>Declarable at 0.1% - CAS No. 892-20-6, Triphenyltin hydride</v>
      </c>
    </row>
    <row r="1567" spans="1:6">
      <c r="A1567" s="327" t="s">
        <v>3248</v>
      </c>
      <c r="B1567" s="328" t="s">
        <v>4912</v>
      </c>
      <c r="C1567" s="328" t="s">
        <v>1975</v>
      </c>
      <c r="D1567" s="329">
        <v>1E-3</v>
      </c>
      <c r="F1567" s="327" t="str">
        <f>"Declarable at "&amp;D1567*100&amp;"% - CAS No. "&amp;Table237[[#This Row],[CAS]]&amp;", "&amp;Table237[[#This Row],[Descriptions]]</f>
        <v>Declarable at 0.1% - CAS No. 894-09-7, Triphenyltin iodide</v>
      </c>
    </row>
    <row r="1568" spans="1:6">
      <c r="A1568" s="327" t="s">
        <v>2565</v>
      </c>
      <c r="B1568" s="328" t="s">
        <v>4913</v>
      </c>
      <c r="C1568" s="328" t="s">
        <v>1975</v>
      </c>
      <c r="D1568" s="329">
        <v>1E-3</v>
      </c>
      <c r="F1568" s="327" t="str">
        <f>"Declarable at "&amp;D1568*100&amp;"% - CAS No. "&amp;Table237[[#This Row],[CAS]]&amp;", "&amp;Table237[[#This Row],[Descriptions]]</f>
        <v>Declarable at 0.1% - CAS No. 3267-78-5, Tripropyltin acetate</v>
      </c>
    </row>
    <row r="1569" spans="1:6">
      <c r="A1569" s="327" t="s">
        <v>2496</v>
      </c>
      <c r="B1569" s="328" t="s">
        <v>4914</v>
      </c>
      <c r="C1569" s="328" t="s">
        <v>1975</v>
      </c>
      <c r="D1569" s="329">
        <v>1E-3</v>
      </c>
      <c r="F1569" s="327" t="str">
        <f>"Declarable at "&amp;D1569*100&amp;"% - CAS No. "&amp;Table237[[#This Row],[CAS]]&amp;", "&amp;Table237[[#This Row],[Descriptions]]</f>
        <v>Declarable at 0.1% - CAS No. 2767-61-5, Tripropyltin bromide</v>
      </c>
    </row>
    <row r="1570" spans="1:6">
      <c r="A1570" s="327" t="s">
        <v>2426</v>
      </c>
      <c r="B1570" s="328" t="s">
        <v>4915</v>
      </c>
      <c r="C1570" s="328" t="s">
        <v>1975</v>
      </c>
      <c r="D1570" s="329">
        <v>1E-3</v>
      </c>
      <c r="F1570" s="327" t="str">
        <f>"Declarable at "&amp;D1570*100&amp;"% - CAS No. "&amp;Table237[[#This Row],[CAS]]&amp;", "&amp;Table237[[#This Row],[Descriptions]]</f>
        <v>Declarable at 0.1% - CAS No. 2279-76-7, Tripropyltin chloride</v>
      </c>
    </row>
    <row r="1571" spans="1:6">
      <c r="A1571" s="327" t="s">
        <v>3067</v>
      </c>
      <c r="B1571" s="328" t="s">
        <v>4916</v>
      </c>
      <c r="C1571" s="328" t="s">
        <v>1975</v>
      </c>
      <c r="D1571" s="329">
        <v>1E-3</v>
      </c>
      <c r="F1571" s="327" t="str">
        <f>"Declarable at "&amp;D1571*100&amp;"% - CAS No. "&amp;Table237[[#This Row],[CAS]]&amp;", "&amp;Table237[[#This Row],[Descriptions]]</f>
        <v>Declarable at 0.1% - CAS No. 7342-45-2, Tripropyltin iodide</v>
      </c>
    </row>
    <row r="1572" spans="1:6">
      <c r="A1572" s="327" t="s">
        <v>3070</v>
      </c>
      <c r="B1572" s="328" t="s">
        <v>4917</v>
      </c>
      <c r="C1572" s="328" t="s">
        <v>1975</v>
      </c>
      <c r="D1572" s="329">
        <v>1E-3</v>
      </c>
      <c r="F1572" s="327" t="str">
        <f>"Declarable at "&amp;D1572*100&amp;"% - CAS No. "&amp;Table237[[#This Row],[CAS]]&amp;", "&amp;Table237[[#This Row],[Descriptions]]</f>
        <v>Declarable at 0.1% - CAS No. 73927-92-1, Tripropyltin iodoacetate</v>
      </c>
    </row>
    <row r="1573" spans="1:6">
      <c r="A1573" s="327" t="s">
        <v>2834</v>
      </c>
      <c r="B1573" s="328" t="s">
        <v>4918</v>
      </c>
      <c r="C1573" s="328" t="s">
        <v>1975</v>
      </c>
      <c r="D1573" s="329">
        <v>1E-3</v>
      </c>
      <c r="F1573" s="327" t="str">
        <f>"Declarable at "&amp;D1573*100&amp;"% - CAS No. "&amp;Table237[[#This Row],[CAS]]&amp;", "&amp;Table237[[#This Row],[Descriptions]]</f>
        <v>Declarable at 0.1% - CAS No. 57808-37-4, Tripropyltin laurate</v>
      </c>
    </row>
    <row r="1574" spans="1:6">
      <c r="A1574" s="327" t="s">
        <v>2678</v>
      </c>
      <c r="B1574" s="328" t="s">
        <v>4919</v>
      </c>
      <c r="C1574" s="328" t="s">
        <v>1975</v>
      </c>
      <c r="D1574" s="329">
        <v>1E-3</v>
      </c>
      <c r="F1574" s="327" t="str">
        <f>"Declarable at "&amp;D1574*100&amp;"% - CAS No. "&amp;Table237[[#This Row],[CAS]]&amp;", "&amp;Table237[[#This Row],[Descriptions]]</f>
        <v>Declarable at 0.1% - CAS No. 4154-35-2, Tripropyltin methacrylate</v>
      </c>
    </row>
    <row r="1575" spans="1:6">
      <c r="A1575" s="327" t="s">
        <v>4921</v>
      </c>
      <c r="B1575" s="328" t="s">
        <v>4920</v>
      </c>
      <c r="C1575" s="328" t="s">
        <v>1975</v>
      </c>
      <c r="D1575" s="329">
        <v>1E-3</v>
      </c>
      <c r="F1575" s="327" t="str">
        <f>"Declarable at "&amp;D1575*100&amp;"% - CAS No. "&amp;Table237[[#This Row],[CAS]]&amp;", "&amp;Table237[[#This Row],[Descriptions]]</f>
        <v>Declarable at 0.1% - CAS No. EU Index Number 050-012-00-5, Tricyclohexyl Tin Compounds</v>
      </c>
    </row>
    <row r="1576" spans="1:6">
      <c r="A1576" s="327" t="s">
        <v>4923</v>
      </c>
      <c r="B1576" s="328" t="s">
        <v>4922</v>
      </c>
      <c r="C1576" s="328" t="s">
        <v>1975</v>
      </c>
      <c r="D1576" s="329">
        <v>1E-3</v>
      </c>
      <c r="F1576" s="327" t="str">
        <f>"Declarable at "&amp;D1576*100&amp;"% - CAS No. "&amp;Table237[[#This Row],[CAS]]&amp;", "&amp;Table237[[#This Row],[Descriptions]]</f>
        <v>Declarable at 0.1% - CAS No. EU Index Number 050-006-00-2, Triethyl Tin Compounds</v>
      </c>
    </row>
    <row r="1577" spans="1:6">
      <c r="A1577" s="327" t="s">
        <v>4925</v>
      </c>
      <c r="B1577" s="328" t="s">
        <v>4924</v>
      </c>
      <c r="C1577" s="328" t="s">
        <v>1975</v>
      </c>
      <c r="D1577" s="329">
        <v>1E-3</v>
      </c>
      <c r="F1577" s="327" t="str">
        <f>"Declarable at "&amp;D1577*100&amp;"% - CAS No. "&amp;Table237[[#This Row],[CAS]]&amp;", "&amp;Table237[[#This Row],[Descriptions]]</f>
        <v>Declarable at 0.1% - CAS No. EU Index Number 050-010-00-4, Trihexyl Tin Compounds</v>
      </c>
    </row>
    <row r="1578" spans="1:6">
      <c r="A1578" s="327" t="s">
        <v>4927</v>
      </c>
      <c r="B1578" s="328" t="s">
        <v>4926</v>
      </c>
      <c r="C1578" s="328" t="s">
        <v>1975</v>
      </c>
      <c r="D1578" s="329">
        <v>1E-3</v>
      </c>
      <c r="F1578" s="327" t="str">
        <f>"Declarable at "&amp;D1578*100&amp;"% - CAS No. "&amp;Table237[[#This Row],[CAS]]&amp;", "&amp;Table237[[#This Row],[Descriptions]]</f>
        <v>Declarable at 0.1% - CAS No. EU Index Number 050-005-00-7, Trimethyl Tin Compounds</v>
      </c>
    </row>
    <row r="1579" spans="1:6">
      <c r="A1579" s="327" t="s">
        <v>4929</v>
      </c>
      <c r="B1579" s="328" t="s">
        <v>4928</v>
      </c>
      <c r="C1579" s="328" t="s">
        <v>1975</v>
      </c>
      <c r="D1579" s="329">
        <v>1E-3</v>
      </c>
      <c r="F1579" s="327" t="str">
        <f>"Declarable at "&amp;D1579*100&amp;"% - CAS No. "&amp;Table237[[#This Row],[CAS]]&amp;", "&amp;Table237[[#This Row],[Descriptions]]</f>
        <v>Declarable at 0.1% - CAS No. EU Index Number 050-013-00-0, Trioctyl Tin Compounds</v>
      </c>
    </row>
    <row r="1580" spans="1:6">
      <c r="A1580" s="327" t="s">
        <v>4931</v>
      </c>
      <c r="B1580" s="328" t="s">
        <v>4930</v>
      </c>
      <c r="C1580" s="328" t="s">
        <v>1975</v>
      </c>
      <c r="D1580" s="329">
        <v>1E-3</v>
      </c>
      <c r="F1580" s="327" t="str">
        <f>"Declarable at "&amp;D1580*100&amp;"% - CAS No. "&amp;Table237[[#This Row],[CAS]]&amp;", "&amp;Table237[[#This Row],[Descriptions]]</f>
        <v>Declarable at 0.1% - CAS No. EU Index Number 050-009-00-9, Tripentyl Tin Compounds</v>
      </c>
    </row>
    <row r="1581" spans="1:6">
      <c r="A1581" s="327" t="s">
        <v>4933</v>
      </c>
      <c r="B1581" s="328" t="s">
        <v>4932</v>
      </c>
      <c r="C1581" s="328" t="s">
        <v>1975</v>
      </c>
      <c r="D1581" s="329">
        <v>1E-3</v>
      </c>
      <c r="F1581" s="327" t="str">
        <f>"Declarable at "&amp;D1581*100&amp;"% - CAS No. "&amp;Table237[[#This Row],[CAS]]&amp;", "&amp;Table237[[#This Row],[Descriptions]]</f>
        <v>Declarable at 0.1% - CAS No. EU Index Number 050-011-00-X, Triphenyl Tin Compounds</v>
      </c>
    </row>
    <row r="1582" spans="1:6">
      <c r="A1582" s="327" t="s">
        <v>4935</v>
      </c>
      <c r="B1582" s="328" t="s">
        <v>4934</v>
      </c>
      <c r="C1582" s="328" t="s">
        <v>1975</v>
      </c>
      <c r="D1582" s="329">
        <v>1E-3</v>
      </c>
      <c r="F1582" s="327" t="str">
        <f>"Declarable at "&amp;D1582*100&amp;"% - CAS No. "&amp;Table237[[#This Row],[CAS]]&amp;", "&amp;Table237[[#This Row],[Descriptions]]</f>
        <v>Declarable at 0.1% - CAS No. EU Index Number 050-007-00-8, Tripropyl Tin Compounds</v>
      </c>
    </row>
    <row r="1583" spans="1:6">
      <c r="A1583" s="327" t="s">
        <v>2150</v>
      </c>
      <c r="B1583" s="328" t="s">
        <v>4936</v>
      </c>
      <c r="C1583" s="328" t="s">
        <v>1975</v>
      </c>
      <c r="D1583" s="329">
        <v>1E-3</v>
      </c>
      <c r="F1583" s="327" t="str">
        <f>"Declarable at "&amp;D1583*100&amp;"% - CAS No. "&amp;Table237[[#This Row],[CAS]]&amp;", "&amp;Table237[[#This Row],[Descriptions]]</f>
        <v>Declarable at 0.1% - CAS No. 13356-08-6, Bis(tris(2-methyl-2-phenylpropyl)tin) oxide</v>
      </c>
    </row>
    <row r="1584" spans="1:6">
      <c r="A1584" s="327" t="s">
        <v>2672</v>
      </c>
      <c r="B1584" s="328" t="s">
        <v>4937</v>
      </c>
      <c r="C1584" s="328" t="s">
        <v>1975</v>
      </c>
      <c r="D1584" s="329">
        <v>1E-3</v>
      </c>
      <c r="F1584" s="327" t="str">
        <f>"Declarable at "&amp;D1584*100&amp;"% - CAS No. "&amp;Table237[[#This Row],[CAS]]&amp;", "&amp;Table237[[#This Row],[Descriptions]]</f>
        <v>Declarable at 0.1% - CAS No. 41083-11-8, 1-(Tricyclohexylstannyl)-1H-1,2,4-triazole</v>
      </c>
    </row>
    <row r="1585" spans="1:6">
      <c r="A1585" s="327" t="s">
        <v>2254</v>
      </c>
      <c r="B1585" s="328" t="s">
        <v>4938</v>
      </c>
      <c r="C1585" s="328" t="s">
        <v>1975</v>
      </c>
      <c r="D1585" s="329">
        <v>1E-3</v>
      </c>
      <c r="F1585" s="327" t="str">
        <f>"Declarable at "&amp;D1585*100&amp;"% - CAS No. "&amp;Table237[[#This Row],[CAS]]&amp;", "&amp;Table237[[#This Row],[Descriptions]]</f>
        <v>Declarable at 0.1% - CAS No. 1449-55-4, Tetracyclohexylstannane</v>
      </c>
    </row>
    <row r="1586" spans="1:6">
      <c r="A1586" s="327" t="s">
        <v>2541</v>
      </c>
      <c r="B1586" s="328" t="s">
        <v>4939</v>
      </c>
      <c r="C1586" s="328" t="s">
        <v>1975</v>
      </c>
      <c r="D1586" s="329">
        <v>1E-3</v>
      </c>
      <c r="F1586" s="327" t="str">
        <f>"Declarable at "&amp;D1586*100&amp;"% - CAS No. "&amp;Table237[[#This Row],[CAS]]&amp;", "&amp;Table237[[#This Row],[Descriptions]]</f>
        <v>Declarable at 0.1% - CAS No. 3091-32-5, Chlorotricyclohexylstannane</v>
      </c>
    </row>
    <row r="1587" spans="1:6">
      <c r="A1587" s="327" t="s">
        <v>3038</v>
      </c>
      <c r="B1587" s="328" t="s">
        <v>4940</v>
      </c>
      <c r="C1587" s="328" t="s">
        <v>1975</v>
      </c>
      <c r="D1587" s="329">
        <v>1E-3</v>
      </c>
      <c r="F1587" s="327" t="str">
        <f>"Declarable at "&amp;D1587*100&amp;"% - CAS No. "&amp;Table237[[#This Row],[CAS]]&amp;", "&amp;Table237[[#This Row],[Descriptions]]</f>
        <v xml:space="preserve">Declarable at 0.1% - CAS No. 7067-44-9, Butyltricyclohexylstannane </v>
      </c>
    </row>
    <row r="1588" spans="1:6">
      <c r="A1588" s="327" t="s">
        <v>2384</v>
      </c>
      <c r="B1588" s="328" t="s">
        <v>4941</v>
      </c>
      <c r="C1588" s="328" t="s">
        <v>1975</v>
      </c>
      <c r="D1588" s="329">
        <v>1E-3</v>
      </c>
      <c r="F1588" s="327" t="str">
        <f>"Declarable at "&amp;D1588*100&amp;"% - CAS No. "&amp;Table237[[#This Row],[CAS]]&amp;", "&amp;Table237[[#This Row],[Descriptions]]</f>
        <v>Declarable at 0.1% - CAS No. 20153-50-8, Fluorotrihexylstannane</v>
      </c>
    </row>
    <row r="1589" spans="1:6">
      <c r="A1589" s="327" t="s">
        <v>2383</v>
      </c>
      <c r="B1589" s="328" t="s">
        <v>4942</v>
      </c>
      <c r="C1589" s="328" t="s">
        <v>1975</v>
      </c>
      <c r="D1589" s="329">
        <v>1E-3</v>
      </c>
      <c r="F1589" s="327" t="str">
        <f>"Declarable at "&amp;D1589*100&amp;"% - CAS No. "&amp;Table237[[#This Row],[CAS]]&amp;", "&amp;Table237[[#This Row],[Descriptions]]</f>
        <v>Declarable at 0.1% - CAS No. 20153-49-5, Fluorotripentylstannane</v>
      </c>
    </row>
    <row r="1590" spans="1:6">
      <c r="A1590" s="327" t="s">
        <v>2456</v>
      </c>
      <c r="B1590" s="328" t="s">
        <v>4943</v>
      </c>
      <c r="C1590" s="328" t="s">
        <v>1975</v>
      </c>
      <c r="D1590" s="329">
        <v>1E-3</v>
      </c>
      <c r="F1590" s="327" t="str">
        <f>"Declarable at "&amp;D1590*100&amp;"% - CAS No. "&amp;Table237[[#This Row],[CAS]]&amp;", "&amp;Table237[[#This Row],[Descriptions]]</f>
        <v>Declarable at 0.1% - CAS No. 25637-27-8, Hexapentyldistannoxane</v>
      </c>
    </row>
    <row r="1591" spans="1:6">
      <c r="A1591" s="327" t="s">
        <v>3766</v>
      </c>
      <c r="B1591" s="328" t="s">
        <v>4944</v>
      </c>
      <c r="C1591" s="328" t="s">
        <v>4944</v>
      </c>
      <c r="D1591" s="329">
        <v>1E-3</v>
      </c>
      <c r="F1591" s="327" t="str">
        <f>"Declarable at "&amp;D1591*100&amp;"% - CAS No. "&amp;Table237[[#This Row],[CAS]]&amp;", "&amp;Table237[[#This Row],[Descriptions]]</f>
        <v>Declarable at 0.1% - CAS No. 115-96-8, Tris(2-chloroethyl) phosphate (TCEP)</v>
      </c>
    </row>
    <row r="1592" spans="1:6" ht="42.75">
      <c r="A1592" s="327" t="s">
        <v>3769</v>
      </c>
      <c r="B1592" s="328" t="s">
        <v>4837</v>
      </c>
      <c r="C1592" s="328" t="s">
        <v>4837</v>
      </c>
      <c r="D1592" s="329">
        <v>1E-3</v>
      </c>
      <c r="F1592" s="327" t="str">
        <f>"Declarable at "&amp;D1592*100&amp;"% - CAS No. "&amp;Table237[[#This Row],[CAS]]&amp;", "&amp;Table237[[#This Row],[Descriptions]]</f>
        <v>Declarable at 0.1% - CAS No. 25973-55-1, UV 328
Phenol, 2-(2H-benzotriazol-2-yl) -4,6-bis(1,1-dimethylpropyl)-</v>
      </c>
    </row>
    <row r="1593" spans="1:6">
      <c r="A1593" s="327" t="s">
        <v>3376</v>
      </c>
      <c r="B1593" s="328" t="s">
        <v>3890</v>
      </c>
      <c r="C1593" s="328" t="s">
        <v>3890</v>
      </c>
      <c r="D1593" s="329">
        <v>0.01</v>
      </c>
      <c r="F1593" s="327" t="str">
        <f>"Declarable at "&amp;D1593*100&amp;"% - CAS No. "&amp;Table237[[#This Row],[CAS]]&amp;", "&amp;Table237[[#This Row],[Descriptions]]</f>
        <v>Declarable at 1% - CAS No. 96-48-0, γ-Butyrolactone</v>
      </c>
    </row>
  </sheetData>
  <sheetProtection algorithmName="SHA-512" hashValue="0/l/55PlCNT4CT2f5xgoL9ej+jCmXFzMBLWXDEUooURqgtde486cC4AjS/GrcSJqOXuhuvshTlUTy77LMZoPaw==" saltValue="hUMv4csXl4BKp6uBJJ/2Qg==" spinCount="100000" sheet="1" objects="1" scenarios="1" formatColumns="0" formatRows="0" sort="0" autoFilter="0"/>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U141"/>
  <sheetViews>
    <sheetView workbookViewId="0">
      <selection activeCell="E14" sqref="E14:H15"/>
    </sheetView>
  </sheetViews>
  <sheetFormatPr defaultColWidth="4.625" defaultRowHeight="14.25"/>
  <cols>
    <col min="1" max="1" width="4.625" style="62" customWidth="1"/>
    <col min="2" max="15" width="4.625" style="62"/>
    <col min="16" max="19" width="5.125" style="62" customWidth="1"/>
    <col min="20" max="20" width="4.625" style="62"/>
    <col min="21" max="21" width="6.625" style="62" bestFit="1" customWidth="1"/>
    <col min="22" max="16384" width="4.625" style="62"/>
  </cols>
  <sheetData>
    <row r="1" spans="1:21" ht="6.95" customHeight="1">
      <c r="A1" s="246"/>
      <c r="B1" s="246"/>
      <c r="C1" s="246"/>
      <c r="D1" s="246"/>
      <c r="E1" s="246"/>
      <c r="F1" s="246"/>
      <c r="G1" s="246"/>
      <c r="H1" s="246"/>
      <c r="I1" s="246"/>
      <c r="J1" s="246"/>
      <c r="K1" s="246"/>
      <c r="L1" s="246"/>
      <c r="M1" s="246"/>
      <c r="N1" s="246"/>
      <c r="O1" s="246"/>
      <c r="P1" s="246"/>
      <c r="Q1" s="246"/>
      <c r="R1" s="4"/>
      <c r="S1" s="4"/>
      <c r="T1" s="4"/>
    </row>
    <row r="2" spans="1:21" ht="20.25">
      <c r="A2" s="467" t="str">
        <f>VLOOKUP(A3,TranslationTable,3,FALSE)</f>
        <v xml:space="preserve">Parte D: información regulatoria </v>
      </c>
      <c r="B2" s="467"/>
      <c r="C2" s="467"/>
      <c r="D2" s="467"/>
      <c r="E2" s="467"/>
      <c r="F2" s="467"/>
      <c r="G2" s="467"/>
      <c r="H2" s="467"/>
      <c r="I2" s="467"/>
      <c r="J2" s="467"/>
      <c r="K2" s="467"/>
      <c r="L2" s="467"/>
      <c r="M2" s="467"/>
      <c r="N2" s="467"/>
      <c r="O2" s="467"/>
      <c r="P2" s="467"/>
      <c r="Q2" s="247"/>
      <c r="R2" s="153"/>
      <c r="S2" s="153"/>
      <c r="T2" s="153"/>
    </row>
    <row r="3" spans="1:21" ht="15.95" customHeight="1">
      <c r="A3" s="527" t="s">
        <v>185</v>
      </c>
      <c r="B3" s="527"/>
      <c r="C3" s="527"/>
      <c r="D3" s="527"/>
      <c r="E3" s="527"/>
      <c r="F3" s="527"/>
      <c r="G3" s="527"/>
      <c r="H3" s="527"/>
      <c r="I3" s="527"/>
      <c r="J3" s="527"/>
      <c r="K3" s="527"/>
      <c r="L3" s="527"/>
      <c r="M3" s="527"/>
      <c r="N3" s="527"/>
      <c r="O3" s="527"/>
      <c r="P3" s="527"/>
      <c r="Q3" s="255"/>
      <c r="R3" s="152"/>
      <c r="S3" s="152"/>
      <c r="T3" s="152"/>
    </row>
    <row r="4" spans="1:21" ht="15.95" customHeight="1">
      <c r="A4" s="528" t="str">
        <f>'A - Contact Info'!A4</f>
        <v>, , January 00 1900</v>
      </c>
      <c r="B4" s="528"/>
      <c r="C4" s="528"/>
      <c r="D4" s="528"/>
      <c r="E4" s="528"/>
      <c r="F4" s="528"/>
      <c r="G4" s="528"/>
      <c r="H4" s="528"/>
      <c r="I4" s="528"/>
      <c r="J4" s="528"/>
      <c r="K4" s="528"/>
      <c r="L4" s="528"/>
      <c r="M4" s="528"/>
      <c r="N4" s="528"/>
      <c r="O4" s="528"/>
      <c r="P4" s="528"/>
      <c r="Q4" s="528"/>
      <c r="R4" s="528"/>
      <c r="S4" s="528"/>
      <c r="T4" s="528"/>
    </row>
    <row r="5" spans="1:21" ht="3.95" customHeight="1">
      <c r="A5" s="4"/>
      <c r="B5" s="4"/>
      <c r="C5" s="4"/>
      <c r="D5" s="4"/>
      <c r="E5" s="4"/>
      <c r="F5" s="4"/>
      <c r="G5" s="4"/>
      <c r="H5" s="4"/>
      <c r="I5" s="4"/>
      <c r="J5" s="4"/>
      <c r="K5" s="4"/>
      <c r="L5" s="4"/>
      <c r="M5" s="4"/>
      <c r="N5" s="4"/>
      <c r="O5" s="4"/>
      <c r="P5" s="4"/>
      <c r="Q5" s="4"/>
      <c r="R5" s="4"/>
      <c r="S5" s="4"/>
      <c r="T5" s="4"/>
    </row>
    <row r="6" spans="1:21" ht="15">
      <c r="A6" s="397" t="str">
        <f>VLOOKUP(A7,TranslationTable,3,FALSE)</f>
        <v>Capacitación RMIR / Preguntas Frecuentes</v>
      </c>
      <c r="B6" s="397"/>
      <c r="C6" s="397"/>
      <c r="D6" s="397"/>
      <c r="E6" s="397"/>
      <c r="F6" s="397"/>
      <c r="G6" s="397"/>
      <c r="H6" s="397"/>
      <c r="I6" s="397"/>
      <c r="J6" s="397"/>
      <c r="K6" s="397"/>
      <c r="L6" s="397"/>
      <c r="M6" s="397"/>
      <c r="N6" s="397"/>
      <c r="O6" s="397"/>
      <c r="P6" s="397"/>
      <c r="Q6" s="397"/>
      <c r="R6" s="397"/>
      <c r="S6" s="397"/>
      <c r="T6" s="397"/>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c r="A9" s="553" t="str">
        <f>VLOOKUP(A10,TranslationTable,3,FALSE)</f>
        <v>Listas reglamentarias del país</v>
      </c>
      <c r="B9" s="553"/>
      <c r="C9" s="553"/>
      <c r="D9" s="553"/>
      <c r="E9" s="553"/>
      <c r="F9" s="553"/>
      <c r="G9" s="553"/>
      <c r="H9" s="553"/>
      <c r="I9" s="553"/>
      <c r="J9" s="553"/>
      <c r="K9" s="553"/>
      <c r="L9" s="553"/>
      <c r="M9" s="553"/>
      <c r="N9" s="553"/>
      <c r="O9" s="553"/>
      <c r="P9" s="553"/>
      <c r="Q9" s="553"/>
      <c r="R9" s="553"/>
      <c r="S9" s="553"/>
      <c r="T9" s="553"/>
    </row>
    <row r="10" spans="1:21">
      <c r="A10" s="554" t="s">
        <v>186</v>
      </c>
      <c r="B10" s="554"/>
      <c r="C10" s="554"/>
      <c r="D10" s="554"/>
      <c r="E10" s="554"/>
      <c r="F10" s="554"/>
      <c r="G10" s="554"/>
      <c r="H10" s="554"/>
      <c r="I10" s="554"/>
      <c r="J10" s="554"/>
      <c r="K10" s="554"/>
      <c r="L10" s="554"/>
      <c r="M10" s="554"/>
      <c r="N10" s="554"/>
      <c r="O10" s="554"/>
      <c r="P10" s="554"/>
      <c r="Q10" s="554"/>
      <c r="R10" s="554"/>
      <c r="S10" s="554"/>
      <c r="T10" s="554"/>
    </row>
    <row r="11" spans="1:21" ht="15.75" thickBot="1">
      <c r="A11" s="4"/>
      <c r="B11" s="4"/>
      <c r="C11" s="4"/>
      <c r="D11" s="4"/>
      <c r="E11" s="4"/>
      <c r="F11" s="4"/>
      <c r="G11" s="4"/>
      <c r="H11" s="4"/>
      <c r="I11" s="4"/>
      <c r="J11" s="4"/>
      <c r="K11" s="4"/>
      <c r="L11" s="4"/>
      <c r="M11" s="4"/>
      <c r="N11" s="146"/>
      <c r="O11" s="4"/>
      <c r="P11" s="4"/>
      <c r="Q11" s="4"/>
      <c r="R11" s="4"/>
      <c r="S11" s="4"/>
      <c r="T11" s="4"/>
    </row>
    <row r="12" spans="1:21" ht="28.5" customHeight="1">
      <c r="A12" s="589" t="str">
        <f>VLOOKUP(A13,TranslationTable,3,FALSE)</f>
        <v>País / Región</v>
      </c>
      <c r="B12" s="551"/>
      <c r="C12" s="551"/>
      <c r="D12" s="552"/>
      <c r="E12" s="550" t="str">
        <f>VLOOKUP(E13,TranslationTable,3,FALSE)</f>
        <v>Estado</v>
      </c>
      <c r="F12" s="551"/>
      <c r="G12" s="551"/>
      <c r="H12" s="552"/>
      <c r="I12" s="561" t="str">
        <f>VLOOKUP(I13,TranslationTable,3,FALSE)</f>
        <v>Inventario o número de registro</v>
      </c>
      <c r="J12" s="562"/>
      <c r="K12" s="562"/>
      <c r="L12" s="562"/>
      <c r="M12" s="563"/>
      <c r="N12" s="550" t="str">
        <f>VLOOKUP(N13,TranslationTable,3,FALSE)</f>
        <v>Comentarios</v>
      </c>
      <c r="O12" s="551"/>
      <c r="P12" s="551"/>
      <c r="Q12" s="551"/>
      <c r="R12" s="551"/>
      <c r="S12" s="551"/>
      <c r="T12" s="567"/>
    </row>
    <row r="13" spans="1:21" ht="14.25" customHeight="1" thickBot="1">
      <c r="A13" s="568" t="s">
        <v>187</v>
      </c>
      <c r="B13" s="565"/>
      <c r="C13" s="565"/>
      <c r="D13" s="569"/>
      <c r="E13" s="564" t="s">
        <v>188</v>
      </c>
      <c r="F13" s="565"/>
      <c r="G13" s="565"/>
      <c r="H13" s="569"/>
      <c r="I13" s="603" t="s">
        <v>189</v>
      </c>
      <c r="J13" s="604"/>
      <c r="K13" s="604"/>
      <c r="L13" s="604"/>
      <c r="M13" s="605"/>
      <c r="N13" s="564" t="s">
        <v>190</v>
      </c>
      <c r="O13" s="565"/>
      <c r="P13" s="565"/>
      <c r="Q13" s="565"/>
      <c r="R13" s="565"/>
      <c r="S13" s="565"/>
      <c r="T13" s="566"/>
    </row>
    <row r="14" spans="1:21" s="72" customFormat="1" ht="18.95" customHeight="1">
      <c r="A14" s="613" t="str">
        <f>VLOOKUP(A15,TranslationTable,3,FALSE)</f>
        <v>Australia (AICIS)</v>
      </c>
      <c r="B14" s="614"/>
      <c r="C14" s="614"/>
      <c r="D14" s="614"/>
      <c r="E14" s="534" t="s">
        <v>1356</v>
      </c>
      <c r="F14" s="535"/>
      <c r="G14" s="535"/>
      <c r="H14" s="536"/>
      <c r="I14" s="555"/>
      <c r="J14" s="556"/>
      <c r="K14" s="556"/>
      <c r="L14" s="556"/>
      <c r="M14" s="557"/>
      <c r="N14" s="555"/>
      <c r="O14" s="556"/>
      <c r="P14" s="556"/>
      <c r="Q14" s="556"/>
      <c r="R14" s="556"/>
      <c r="S14" s="556"/>
      <c r="T14" s="608"/>
      <c r="U14" s="62"/>
    </row>
    <row r="15" spans="1:21" s="72" customFormat="1" ht="18.95" customHeight="1">
      <c r="A15" s="547" t="s">
        <v>191</v>
      </c>
      <c r="B15" s="548"/>
      <c r="C15" s="548"/>
      <c r="D15" s="549"/>
      <c r="E15" s="537"/>
      <c r="F15" s="538"/>
      <c r="G15" s="538"/>
      <c r="H15" s="539"/>
      <c r="I15" s="558"/>
      <c r="J15" s="559"/>
      <c r="K15" s="559"/>
      <c r="L15" s="559"/>
      <c r="M15" s="560"/>
      <c r="N15" s="558"/>
      <c r="O15" s="559"/>
      <c r="P15" s="559"/>
      <c r="Q15" s="559"/>
      <c r="R15" s="559"/>
      <c r="S15" s="559"/>
      <c r="T15" s="609"/>
      <c r="U15" s="62"/>
    </row>
    <row r="16" spans="1:21" s="72" customFormat="1" ht="18.95" customHeight="1">
      <c r="A16" s="577" t="str">
        <f>VLOOKUP(A17,TranslationTable,3,FALSE)</f>
        <v>Canadá (DSL/NDSL)</v>
      </c>
      <c r="B16" s="578"/>
      <c r="C16" s="578"/>
      <c r="D16" s="578"/>
      <c r="E16" s="583" t="s">
        <v>1356</v>
      </c>
      <c r="F16" s="584"/>
      <c r="G16" s="584"/>
      <c r="H16" s="585"/>
      <c r="I16" s="591"/>
      <c r="J16" s="592"/>
      <c r="K16" s="592"/>
      <c r="L16" s="592"/>
      <c r="M16" s="606"/>
      <c r="N16" s="591"/>
      <c r="O16" s="592"/>
      <c r="P16" s="592"/>
      <c r="Q16" s="592"/>
      <c r="R16" s="592"/>
      <c r="S16" s="592"/>
      <c r="T16" s="593"/>
      <c r="U16" s="62"/>
    </row>
    <row r="17" spans="1:21" s="72" customFormat="1" ht="18.95" customHeight="1">
      <c r="A17" s="529" t="s">
        <v>192</v>
      </c>
      <c r="B17" s="530"/>
      <c r="C17" s="530"/>
      <c r="D17" s="531"/>
      <c r="E17" s="586"/>
      <c r="F17" s="587"/>
      <c r="G17" s="587"/>
      <c r="H17" s="588"/>
      <c r="I17" s="594"/>
      <c r="J17" s="595"/>
      <c r="K17" s="595"/>
      <c r="L17" s="595"/>
      <c r="M17" s="607"/>
      <c r="N17" s="594"/>
      <c r="O17" s="595"/>
      <c r="P17" s="595"/>
      <c r="Q17" s="595"/>
      <c r="R17" s="595"/>
      <c r="S17" s="595"/>
      <c r="T17" s="596"/>
      <c r="U17" s="62"/>
    </row>
    <row r="18" spans="1:21" s="72" customFormat="1" ht="18.95" customHeight="1">
      <c r="A18" s="581" t="str">
        <f>VLOOKUP(A19,TranslationTable,3,FALSE)</f>
        <v>China (IECSC)</v>
      </c>
      <c r="B18" s="582"/>
      <c r="C18" s="582"/>
      <c r="D18" s="582"/>
      <c r="E18" s="540" t="s">
        <v>1356</v>
      </c>
      <c r="F18" s="541"/>
      <c r="G18" s="541"/>
      <c r="H18" s="542"/>
      <c r="I18" s="558"/>
      <c r="J18" s="559"/>
      <c r="K18" s="559"/>
      <c r="L18" s="559"/>
      <c r="M18" s="560"/>
      <c r="N18" s="558"/>
      <c r="O18" s="559"/>
      <c r="P18" s="559"/>
      <c r="Q18" s="559"/>
      <c r="R18" s="559"/>
      <c r="S18" s="559"/>
      <c r="T18" s="609"/>
      <c r="U18" s="62"/>
    </row>
    <row r="19" spans="1:21" s="72" customFormat="1" ht="18.95" customHeight="1">
      <c r="A19" s="547" t="s">
        <v>193</v>
      </c>
      <c r="B19" s="548"/>
      <c r="C19" s="548"/>
      <c r="D19" s="549"/>
      <c r="E19" s="537"/>
      <c r="F19" s="538"/>
      <c r="G19" s="538"/>
      <c r="H19" s="539"/>
      <c r="I19" s="558"/>
      <c r="J19" s="559"/>
      <c r="K19" s="559"/>
      <c r="L19" s="559"/>
      <c r="M19" s="560"/>
      <c r="N19" s="558"/>
      <c r="O19" s="559"/>
      <c r="P19" s="559"/>
      <c r="Q19" s="559"/>
      <c r="R19" s="559"/>
      <c r="S19" s="559"/>
      <c r="T19" s="609"/>
      <c r="U19" s="62"/>
    </row>
    <row r="20" spans="1:21" s="72" customFormat="1" ht="18.95" customHeight="1">
      <c r="A20" s="579" t="str">
        <f>VLOOKUP(A21,TranslationTable,3,FALSE)</f>
        <v>Europa (REACh)</v>
      </c>
      <c r="B20" s="580"/>
      <c r="C20" s="580"/>
      <c r="D20" s="580"/>
      <c r="E20" s="583" t="s">
        <v>1356</v>
      </c>
      <c r="F20" s="584"/>
      <c r="G20" s="584"/>
      <c r="H20" s="585"/>
      <c r="I20" s="591"/>
      <c r="J20" s="592"/>
      <c r="K20" s="592"/>
      <c r="L20" s="592"/>
      <c r="M20" s="606"/>
      <c r="N20" s="591"/>
      <c r="O20" s="592"/>
      <c r="P20" s="592"/>
      <c r="Q20" s="592"/>
      <c r="R20" s="592"/>
      <c r="S20" s="592"/>
      <c r="T20" s="593"/>
      <c r="U20" s="62"/>
    </row>
    <row r="21" spans="1:21" s="72" customFormat="1" ht="18.95" customHeight="1">
      <c r="A21" s="532" t="s">
        <v>194</v>
      </c>
      <c r="B21" s="533"/>
      <c r="C21" s="533"/>
      <c r="D21" s="533"/>
      <c r="E21" s="586"/>
      <c r="F21" s="587"/>
      <c r="G21" s="587"/>
      <c r="H21" s="588"/>
      <c r="I21" s="594"/>
      <c r="J21" s="595"/>
      <c r="K21" s="595"/>
      <c r="L21" s="595"/>
      <c r="M21" s="607"/>
      <c r="N21" s="594"/>
      <c r="O21" s="595"/>
      <c r="P21" s="595"/>
      <c r="Q21" s="595"/>
      <c r="R21" s="595"/>
      <c r="S21" s="595"/>
      <c r="T21" s="596"/>
      <c r="U21" s="62"/>
    </row>
    <row r="22" spans="1:21" s="72" customFormat="1" ht="18.95" customHeight="1">
      <c r="A22" s="581" t="str">
        <f>VLOOKUP(A23,TranslationTable,3,FALSE)</f>
        <v>Japón (METI/ENCS)</v>
      </c>
      <c r="B22" s="582"/>
      <c r="C22" s="582"/>
      <c r="D22" s="582"/>
      <c r="E22" s="540" t="s">
        <v>1356</v>
      </c>
      <c r="F22" s="541"/>
      <c r="G22" s="541"/>
      <c r="H22" s="542"/>
      <c r="I22" s="558"/>
      <c r="J22" s="559"/>
      <c r="K22" s="559"/>
      <c r="L22" s="559"/>
      <c r="M22" s="560"/>
      <c r="N22" s="610" t="s">
        <v>293</v>
      </c>
      <c r="O22" s="611"/>
      <c r="P22" s="611"/>
      <c r="Q22" s="611"/>
      <c r="R22" s="611"/>
      <c r="S22" s="611"/>
      <c r="T22" s="612"/>
      <c r="U22" s="69">
        <f>IF(N22="* 가능하면, 여기에 산업안전보건법 등록 정보를 포함하여 주십시요.",1,IF(N22="*If available, include ISHL Inventory information here.",1,IF(N22="如果可以的，这里包括ISHL目录信息",1,IF(N22="*En el caso de que esté disponible, incluya aquí la información relativa al inventario de la ISHL.",1,IF(N22="*Если доступно, включите сюда информацию о инвентаризации ISHL",1,0)))))</f>
        <v>1</v>
      </c>
    </row>
    <row r="23" spans="1:21" s="72" customFormat="1" ht="18.95" customHeight="1">
      <c r="A23" s="547" t="s">
        <v>196</v>
      </c>
      <c r="B23" s="548"/>
      <c r="C23" s="548"/>
      <c r="D23" s="549"/>
      <c r="E23" s="537"/>
      <c r="F23" s="538"/>
      <c r="G23" s="538"/>
      <c r="H23" s="539"/>
      <c r="I23" s="558"/>
      <c r="J23" s="559"/>
      <c r="K23" s="559"/>
      <c r="L23" s="559"/>
      <c r="M23" s="560"/>
      <c r="N23" s="610"/>
      <c r="O23" s="611"/>
      <c r="P23" s="611"/>
      <c r="Q23" s="611"/>
      <c r="R23" s="611"/>
      <c r="S23" s="611"/>
      <c r="T23" s="612"/>
      <c r="U23" s="62"/>
    </row>
    <row r="24" spans="1:21" s="72" customFormat="1" ht="18.95" customHeight="1">
      <c r="A24" s="577" t="str">
        <f>VLOOKUP(A25,TranslationTable,3,FALSE)</f>
        <v>Corea (KECI)</v>
      </c>
      <c r="B24" s="578"/>
      <c r="C24" s="578"/>
      <c r="D24" s="578"/>
      <c r="E24" s="583" t="s">
        <v>1356</v>
      </c>
      <c r="F24" s="584"/>
      <c r="G24" s="584"/>
      <c r="H24" s="585"/>
      <c r="I24" s="591"/>
      <c r="J24" s="592"/>
      <c r="K24" s="592"/>
      <c r="L24" s="592"/>
      <c r="M24" s="606"/>
      <c r="N24" s="597" t="s">
        <v>3639</v>
      </c>
      <c r="O24" s="598"/>
      <c r="P24" s="598"/>
      <c r="Q24" s="598"/>
      <c r="R24" s="598"/>
      <c r="S24" s="598"/>
      <c r="T24" s="599"/>
      <c r="U24" s="69">
        <f>IF(N24="* 가능하면, 여기에 산업안전보건법 등록 정보를 포함하여 주십시요.",1,IF(N24="*If available, include ISHL Inventory information here.",1,IF(N24="*如果目的地国家是韩国，请确保附上确认函（LoC）。",1,IF(N24="*Asegúrese de que se adjunta la carta de confirmación (LoC) si el país de destino es Corea.",1,IF(N24="*Если доступно, включите сюда информацию о инвентаризации ISHL",1,0)))))</f>
        <v>1</v>
      </c>
    </row>
    <row r="25" spans="1:21" s="72" customFormat="1" ht="18.95" customHeight="1">
      <c r="A25" s="529" t="s">
        <v>197</v>
      </c>
      <c r="B25" s="530"/>
      <c r="C25" s="530"/>
      <c r="D25" s="531"/>
      <c r="E25" s="586"/>
      <c r="F25" s="587"/>
      <c r="G25" s="587"/>
      <c r="H25" s="588"/>
      <c r="I25" s="594"/>
      <c r="J25" s="595"/>
      <c r="K25" s="595"/>
      <c r="L25" s="595"/>
      <c r="M25" s="607"/>
      <c r="N25" s="600"/>
      <c r="O25" s="601"/>
      <c r="P25" s="601"/>
      <c r="Q25" s="601"/>
      <c r="R25" s="601"/>
      <c r="S25" s="601"/>
      <c r="T25" s="602"/>
      <c r="U25" s="62"/>
    </row>
    <row r="26" spans="1:21" s="72" customFormat="1" ht="18.95" customHeight="1">
      <c r="A26" s="543" t="str">
        <f>VLOOKUP(A27,TranslationTable,3,FALSE)</f>
        <v>Nueva Zelanda (HSNO)</v>
      </c>
      <c r="B26" s="544"/>
      <c r="C26" s="544"/>
      <c r="D26" s="544"/>
      <c r="E26" s="540" t="s">
        <v>1356</v>
      </c>
      <c r="F26" s="541"/>
      <c r="G26" s="541"/>
      <c r="H26" s="542"/>
      <c r="I26" s="558"/>
      <c r="J26" s="559"/>
      <c r="K26" s="559"/>
      <c r="L26" s="559"/>
      <c r="M26" s="560"/>
      <c r="N26" s="558"/>
      <c r="O26" s="559"/>
      <c r="P26" s="559"/>
      <c r="Q26" s="559"/>
      <c r="R26" s="559"/>
      <c r="S26" s="559"/>
      <c r="T26" s="609"/>
      <c r="U26" s="62"/>
    </row>
    <row r="27" spans="1:21" s="72" customFormat="1" ht="18.95" customHeight="1">
      <c r="A27" s="547" t="s">
        <v>198</v>
      </c>
      <c r="B27" s="548"/>
      <c r="C27" s="548"/>
      <c r="D27" s="549"/>
      <c r="E27" s="537"/>
      <c r="F27" s="538"/>
      <c r="G27" s="538"/>
      <c r="H27" s="539"/>
      <c r="I27" s="558"/>
      <c r="J27" s="559"/>
      <c r="K27" s="559"/>
      <c r="L27" s="559"/>
      <c r="M27" s="560"/>
      <c r="N27" s="558"/>
      <c r="O27" s="559"/>
      <c r="P27" s="559"/>
      <c r="Q27" s="559"/>
      <c r="R27" s="559"/>
      <c r="S27" s="559"/>
      <c r="T27" s="609"/>
      <c r="U27" s="62"/>
    </row>
    <row r="28" spans="1:21" s="72" customFormat="1" ht="18.95" customHeight="1">
      <c r="A28" s="577" t="str">
        <f>VLOOKUP(A29,TranslationTable,3,FALSE)</f>
        <v>Filipinas (PICCS)</v>
      </c>
      <c r="B28" s="578"/>
      <c r="C28" s="578"/>
      <c r="D28" s="578"/>
      <c r="E28" s="583" t="s">
        <v>1356</v>
      </c>
      <c r="F28" s="584"/>
      <c r="G28" s="584"/>
      <c r="H28" s="585"/>
      <c r="I28" s="591"/>
      <c r="J28" s="592"/>
      <c r="K28" s="592"/>
      <c r="L28" s="592"/>
      <c r="M28" s="606"/>
      <c r="N28" s="591"/>
      <c r="O28" s="592"/>
      <c r="P28" s="592"/>
      <c r="Q28" s="592"/>
      <c r="R28" s="592"/>
      <c r="S28" s="592"/>
      <c r="T28" s="593"/>
      <c r="U28" s="62"/>
    </row>
    <row r="29" spans="1:21" s="72" customFormat="1" ht="18.95" customHeight="1">
      <c r="A29" s="529" t="s">
        <v>199</v>
      </c>
      <c r="B29" s="530"/>
      <c r="C29" s="530"/>
      <c r="D29" s="531"/>
      <c r="E29" s="586"/>
      <c r="F29" s="587"/>
      <c r="G29" s="587"/>
      <c r="H29" s="588"/>
      <c r="I29" s="594"/>
      <c r="J29" s="595"/>
      <c r="K29" s="595"/>
      <c r="L29" s="595"/>
      <c r="M29" s="607"/>
      <c r="N29" s="594"/>
      <c r="O29" s="595"/>
      <c r="P29" s="595"/>
      <c r="Q29" s="595"/>
      <c r="R29" s="595"/>
      <c r="S29" s="595"/>
      <c r="T29" s="596"/>
      <c r="U29" s="62"/>
    </row>
    <row r="30" spans="1:21" s="72" customFormat="1" ht="18.95" customHeight="1">
      <c r="A30" s="543" t="str">
        <f>VLOOKUP(A31,TranslationTable,3,FALSE)</f>
        <v>Taiwán (NCSR)</v>
      </c>
      <c r="B30" s="544"/>
      <c r="C30" s="544"/>
      <c r="D30" s="544"/>
      <c r="E30" s="540" t="s">
        <v>1356</v>
      </c>
      <c r="F30" s="541"/>
      <c r="G30" s="541"/>
      <c r="H30" s="542"/>
      <c r="I30" s="558"/>
      <c r="J30" s="559"/>
      <c r="K30" s="559"/>
      <c r="L30" s="559"/>
      <c r="M30" s="560"/>
      <c r="N30" s="558"/>
      <c r="O30" s="559"/>
      <c r="P30" s="559"/>
      <c r="Q30" s="559"/>
      <c r="R30" s="559"/>
      <c r="S30" s="559"/>
      <c r="T30" s="609"/>
      <c r="U30" s="62"/>
    </row>
    <row r="31" spans="1:21" s="72" customFormat="1" ht="18.95" customHeight="1">
      <c r="A31" s="547" t="s">
        <v>200</v>
      </c>
      <c r="B31" s="548"/>
      <c r="C31" s="548"/>
      <c r="D31" s="549"/>
      <c r="E31" s="537"/>
      <c r="F31" s="538"/>
      <c r="G31" s="538"/>
      <c r="H31" s="539"/>
      <c r="I31" s="558"/>
      <c r="J31" s="559"/>
      <c r="K31" s="559"/>
      <c r="L31" s="559"/>
      <c r="M31" s="560"/>
      <c r="N31" s="558"/>
      <c r="O31" s="559"/>
      <c r="P31" s="559"/>
      <c r="Q31" s="559"/>
      <c r="R31" s="559"/>
      <c r="S31" s="559"/>
      <c r="T31" s="609"/>
      <c r="U31" s="62"/>
    </row>
    <row r="32" spans="1:21" s="72" customFormat="1" ht="18.95" customHeight="1">
      <c r="A32" s="577" t="str">
        <f>VLOOKUP(A33,TranslationTable,3,FALSE)</f>
        <v>Turquía (KKDIK)</v>
      </c>
      <c r="B32" s="578"/>
      <c r="C32" s="578"/>
      <c r="D32" s="578"/>
      <c r="E32" s="583" t="s">
        <v>1356</v>
      </c>
      <c r="F32" s="584"/>
      <c r="G32" s="584"/>
      <c r="H32" s="585"/>
      <c r="I32" s="591"/>
      <c r="J32" s="592"/>
      <c r="K32" s="592"/>
      <c r="L32" s="592"/>
      <c r="M32" s="606"/>
      <c r="N32" s="591"/>
      <c r="O32" s="592"/>
      <c r="P32" s="592"/>
      <c r="Q32" s="592"/>
      <c r="R32" s="592"/>
      <c r="S32" s="592"/>
      <c r="T32" s="593"/>
      <c r="U32" s="62"/>
    </row>
    <row r="33" spans="1:21" s="72" customFormat="1" ht="18.95" customHeight="1">
      <c r="A33" s="532" t="s">
        <v>201</v>
      </c>
      <c r="B33" s="533"/>
      <c r="C33" s="533"/>
      <c r="D33" s="533"/>
      <c r="E33" s="615"/>
      <c r="F33" s="616"/>
      <c r="G33" s="616"/>
      <c r="H33" s="617"/>
      <c r="I33" s="618"/>
      <c r="J33" s="619"/>
      <c r="K33" s="619"/>
      <c r="L33" s="619"/>
      <c r="M33" s="620"/>
      <c r="N33" s="618"/>
      <c r="O33" s="619"/>
      <c r="P33" s="619"/>
      <c r="Q33" s="619"/>
      <c r="R33" s="619"/>
      <c r="S33" s="619"/>
      <c r="T33" s="628"/>
      <c r="U33" s="62"/>
    </row>
    <row r="34" spans="1:21" s="72" customFormat="1" ht="18.95" customHeight="1">
      <c r="A34" s="581" t="str">
        <f>VLOOKUP(A35,TranslationTable,3,FALSE)</f>
        <v xml:space="preserve">Reino Unido (UK-REACh)
</v>
      </c>
      <c r="B34" s="582"/>
      <c r="C34" s="582"/>
      <c r="D34" s="582"/>
      <c r="E34" s="540" t="s">
        <v>1356</v>
      </c>
      <c r="F34" s="541"/>
      <c r="G34" s="541"/>
      <c r="H34" s="542"/>
      <c r="I34" s="634"/>
      <c r="J34" s="635"/>
      <c r="K34" s="635"/>
      <c r="L34" s="635"/>
      <c r="M34" s="636"/>
      <c r="N34" s="634"/>
      <c r="O34" s="635"/>
      <c r="P34" s="635"/>
      <c r="Q34" s="635"/>
      <c r="R34" s="635"/>
      <c r="S34" s="635"/>
      <c r="T34" s="640"/>
      <c r="U34" s="62"/>
    </row>
    <row r="35" spans="1:21" s="72" customFormat="1" ht="30" customHeight="1">
      <c r="A35" s="547" t="s">
        <v>3742</v>
      </c>
      <c r="B35" s="548"/>
      <c r="C35" s="548"/>
      <c r="D35" s="549"/>
      <c r="E35" s="537"/>
      <c r="F35" s="538"/>
      <c r="G35" s="538"/>
      <c r="H35" s="539"/>
      <c r="I35" s="705"/>
      <c r="J35" s="706"/>
      <c r="K35" s="706"/>
      <c r="L35" s="706"/>
      <c r="M35" s="707"/>
      <c r="N35" s="705"/>
      <c r="O35" s="706"/>
      <c r="P35" s="706"/>
      <c r="Q35" s="706"/>
      <c r="R35" s="706"/>
      <c r="S35" s="706"/>
      <c r="T35" s="708"/>
      <c r="U35" s="62"/>
    </row>
    <row r="36" spans="1:21" s="72" customFormat="1" ht="18.95" customHeight="1">
      <c r="A36" s="545" t="str">
        <f>VLOOKUP(A37,TranslationTable,3,FALSE)</f>
        <v>Estados Unidos (TSCA)</v>
      </c>
      <c r="B36" s="546"/>
      <c r="C36" s="546"/>
      <c r="D36" s="546"/>
      <c r="E36" s="583" t="s">
        <v>1356</v>
      </c>
      <c r="F36" s="584"/>
      <c r="G36" s="584"/>
      <c r="H36" s="585"/>
      <c r="I36" s="591"/>
      <c r="J36" s="592"/>
      <c r="K36" s="592"/>
      <c r="L36" s="592"/>
      <c r="M36" s="606"/>
      <c r="N36" s="591"/>
      <c r="O36" s="592"/>
      <c r="P36" s="592"/>
      <c r="Q36" s="592"/>
      <c r="R36" s="592"/>
      <c r="S36" s="592"/>
      <c r="T36" s="593"/>
      <c r="U36" s="62"/>
    </row>
    <row r="37" spans="1:21" s="72" customFormat="1" ht="18.95" customHeight="1">
      <c r="A37" s="529" t="s">
        <v>202</v>
      </c>
      <c r="B37" s="530"/>
      <c r="C37" s="530"/>
      <c r="D37" s="531"/>
      <c r="E37" s="586"/>
      <c r="F37" s="587"/>
      <c r="G37" s="587"/>
      <c r="H37" s="588"/>
      <c r="I37" s="594"/>
      <c r="J37" s="595"/>
      <c r="K37" s="595"/>
      <c r="L37" s="595"/>
      <c r="M37" s="607"/>
      <c r="N37" s="594"/>
      <c r="O37" s="595"/>
      <c r="P37" s="595"/>
      <c r="Q37" s="595"/>
      <c r="R37" s="595"/>
      <c r="S37" s="595"/>
      <c r="T37" s="596"/>
      <c r="U37" s="62"/>
    </row>
    <row r="38" spans="1:21" s="72" customFormat="1" ht="18.95" customHeight="1">
      <c r="A38" s="543" t="str">
        <f>VLOOKUP(A39,TranslationTable,3,FALSE)</f>
        <v>Vietnam (NCI)</v>
      </c>
      <c r="B38" s="544"/>
      <c r="C38" s="544"/>
      <c r="D38" s="544"/>
      <c r="E38" s="540" t="s">
        <v>1356</v>
      </c>
      <c r="F38" s="541"/>
      <c r="G38" s="541"/>
      <c r="H38" s="542"/>
      <c r="I38" s="634"/>
      <c r="J38" s="635"/>
      <c r="K38" s="635"/>
      <c r="L38" s="635"/>
      <c r="M38" s="636"/>
      <c r="N38" s="634"/>
      <c r="O38" s="635"/>
      <c r="P38" s="635"/>
      <c r="Q38" s="635"/>
      <c r="R38" s="635"/>
      <c r="S38" s="635"/>
      <c r="T38" s="640"/>
      <c r="U38" s="62"/>
    </row>
    <row r="39" spans="1:21" s="72" customFormat="1" ht="18.95" customHeight="1" thickBot="1">
      <c r="A39" s="629" t="s">
        <v>203</v>
      </c>
      <c r="B39" s="630"/>
      <c r="C39" s="630"/>
      <c r="D39" s="630"/>
      <c r="E39" s="631"/>
      <c r="F39" s="632"/>
      <c r="G39" s="632"/>
      <c r="H39" s="633"/>
      <c r="I39" s="637"/>
      <c r="J39" s="638"/>
      <c r="K39" s="638"/>
      <c r="L39" s="638"/>
      <c r="M39" s="639"/>
      <c r="N39" s="637"/>
      <c r="O39" s="638"/>
      <c r="P39" s="638"/>
      <c r="Q39" s="638"/>
      <c r="R39" s="638"/>
      <c r="S39" s="638"/>
      <c r="T39" s="641"/>
      <c r="U39" s="62"/>
    </row>
    <row r="40" spans="1:21">
      <c r="A40" s="29"/>
      <c r="B40" s="29"/>
      <c r="C40" s="29"/>
      <c r="D40" s="29"/>
      <c r="E40" s="29"/>
      <c r="F40" s="29"/>
      <c r="G40" s="4"/>
      <c r="H40" s="4"/>
      <c r="I40" s="4"/>
      <c r="J40" s="4"/>
      <c r="K40" s="4"/>
      <c r="L40" s="4"/>
      <c r="M40" s="4"/>
      <c r="N40" s="4"/>
      <c r="O40" s="4"/>
      <c r="P40" s="4"/>
      <c r="Q40" s="4"/>
      <c r="R40" s="4"/>
      <c r="S40" s="4"/>
      <c r="T40" s="4"/>
    </row>
    <row r="41" spans="1:21" ht="15">
      <c r="A41" s="590" t="str">
        <f>VLOOKUP(A42,TranslationTable,3,FALSE)</f>
        <v xml:space="preserve">Preguntas regulatorias específicas </v>
      </c>
      <c r="B41" s="590"/>
      <c r="C41" s="590"/>
      <c r="D41" s="590"/>
      <c r="E41" s="590"/>
      <c r="F41" s="590"/>
      <c r="G41" s="590"/>
      <c r="H41" s="590"/>
      <c r="I41" s="590"/>
      <c r="J41" s="590"/>
      <c r="K41" s="590"/>
      <c r="L41" s="590"/>
      <c r="M41" s="590"/>
      <c r="N41" s="590"/>
      <c r="O41" s="590"/>
      <c r="P41" s="590"/>
      <c r="Q41" s="590"/>
      <c r="R41" s="590"/>
      <c r="S41" s="590"/>
      <c r="T41" s="590"/>
    </row>
    <row r="42" spans="1:21">
      <c r="A42" s="570" t="s">
        <v>204</v>
      </c>
      <c r="B42" s="570"/>
      <c r="C42" s="570"/>
      <c r="D42" s="570"/>
      <c r="E42" s="570"/>
      <c r="F42" s="570"/>
      <c r="G42" s="570"/>
      <c r="H42" s="570"/>
      <c r="I42" s="570"/>
      <c r="J42" s="570"/>
      <c r="K42" s="570"/>
      <c r="L42" s="570"/>
      <c r="M42" s="570"/>
      <c r="N42" s="570"/>
      <c r="O42" s="570"/>
      <c r="P42" s="570"/>
      <c r="Q42" s="570"/>
      <c r="R42" s="570"/>
      <c r="S42" s="570"/>
      <c r="T42" s="570"/>
    </row>
    <row r="43" spans="1:21">
      <c r="A43" s="4"/>
      <c r="B43" s="4"/>
      <c r="C43" s="4"/>
      <c r="D43" s="4"/>
      <c r="E43" s="4"/>
      <c r="F43" s="4"/>
      <c r="G43" s="4"/>
      <c r="H43" s="4"/>
      <c r="I43" s="4"/>
      <c r="J43" s="4"/>
      <c r="K43" s="4"/>
      <c r="L43" s="4"/>
      <c r="M43" s="4"/>
      <c r="N43" s="4"/>
      <c r="O43" s="4"/>
      <c r="P43" s="4"/>
      <c r="Q43" s="4"/>
      <c r="R43" s="4"/>
      <c r="S43" s="4"/>
      <c r="T43" s="4"/>
    </row>
    <row r="44" spans="1:21" ht="15">
      <c r="A44" s="317" t="str">
        <f>VLOOKUP(A45,TranslationTable,3,FALSE)</f>
        <v>1.  Códigos de importación/exportación</v>
      </c>
      <c r="B44" s="318"/>
      <c r="C44" s="318"/>
      <c r="D44" s="318"/>
      <c r="E44" s="318"/>
      <c r="F44" s="318"/>
      <c r="G44" s="318"/>
      <c r="H44" s="318"/>
      <c r="I44" s="318"/>
      <c r="J44" s="318"/>
      <c r="K44" s="318"/>
      <c r="L44" s="318"/>
      <c r="M44" s="318"/>
      <c r="N44" s="318"/>
      <c r="O44" s="318"/>
      <c r="P44" s="318"/>
      <c r="Q44" s="318"/>
      <c r="R44" s="318"/>
      <c r="S44" s="318"/>
      <c r="T44" s="318"/>
    </row>
    <row r="45" spans="1:21">
      <c r="A45" s="319" t="s">
        <v>205</v>
      </c>
      <c r="B45" s="318"/>
      <c r="C45" s="318"/>
      <c r="D45" s="318"/>
      <c r="E45" s="318"/>
      <c r="F45" s="318"/>
      <c r="G45" s="318"/>
      <c r="H45" s="318"/>
      <c r="I45" s="318"/>
      <c r="J45" s="318"/>
      <c r="K45" s="318"/>
      <c r="L45" s="318"/>
      <c r="M45" s="318"/>
      <c r="N45" s="318"/>
      <c r="O45" s="318"/>
      <c r="P45" s="318"/>
      <c r="Q45" s="318"/>
      <c r="R45" s="318"/>
      <c r="S45" s="318"/>
      <c r="T45" s="318"/>
    </row>
    <row r="46" spans="1:21" ht="6.95" customHeight="1">
      <c r="A46" s="4"/>
      <c r="B46" s="4"/>
      <c r="C46" s="4"/>
      <c r="D46" s="4"/>
      <c r="E46" s="4"/>
      <c r="F46" s="4"/>
      <c r="G46" s="4"/>
      <c r="H46" s="4"/>
      <c r="I46" s="4"/>
      <c r="J46" s="4"/>
      <c r="K46" s="4"/>
      <c r="L46" s="4"/>
      <c r="M46" s="4"/>
      <c r="N46" s="4"/>
      <c r="O46" s="4"/>
      <c r="P46" s="4"/>
      <c r="Q46" s="4"/>
      <c r="R46" s="4"/>
      <c r="S46" s="4"/>
      <c r="T46" s="4"/>
    </row>
    <row r="47" spans="1:21" ht="34.5" customHeight="1">
      <c r="A47" s="91"/>
      <c r="B47" s="621" t="str">
        <f>VLOOKUP(B48,TranslationTable,3,FALSE)</f>
        <v>Sistema Arancelario Armonizado TLCAN  (formato XXXX-XX-XXXX)</v>
      </c>
      <c r="C47" s="621"/>
      <c r="D47" s="621"/>
      <c r="E47" s="621"/>
      <c r="F47" s="621"/>
      <c r="G47" s="621"/>
      <c r="H47" s="621"/>
      <c r="I47" s="621"/>
      <c r="J47" s="621"/>
      <c r="K47" s="622"/>
      <c r="L47" s="571"/>
      <c r="M47" s="572"/>
      <c r="N47" s="572"/>
      <c r="O47" s="572"/>
      <c r="P47" s="572"/>
      <c r="Q47" s="572"/>
      <c r="R47" s="572"/>
      <c r="S47" s="573"/>
      <c r="T47" s="4"/>
    </row>
    <row r="48" spans="1:21" ht="17.100000000000001" customHeight="1">
      <c r="A48" s="4"/>
      <c r="B48" s="623" t="s">
        <v>206</v>
      </c>
      <c r="C48" s="623"/>
      <c r="D48" s="623"/>
      <c r="E48" s="623"/>
      <c r="F48" s="623"/>
      <c r="G48" s="623"/>
      <c r="H48" s="623"/>
      <c r="I48" s="623"/>
      <c r="J48" s="623"/>
      <c r="K48" s="624"/>
      <c r="L48" s="574"/>
      <c r="M48" s="575"/>
      <c r="N48" s="575"/>
      <c r="O48" s="575"/>
      <c r="P48" s="575"/>
      <c r="Q48" s="575"/>
      <c r="R48" s="575"/>
      <c r="S48" s="576"/>
      <c r="T48" s="4"/>
    </row>
    <row r="49" spans="1:20" ht="31.5" customHeight="1">
      <c r="A49" s="4"/>
      <c r="B49" s="621" t="str">
        <f>VLOOKUP(B50,TranslationTable,3,FALSE)</f>
        <v>Código arancelario de mercancías de la Unión Europea (formato XXXX-XX-XXXX)</v>
      </c>
      <c r="C49" s="621"/>
      <c r="D49" s="621"/>
      <c r="E49" s="621"/>
      <c r="F49" s="621"/>
      <c r="G49" s="621"/>
      <c r="H49" s="621"/>
      <c r="I49" s="621"/>
      <c r="J49" s="621"/>
      <c r="K49" s="622"/>
      <c r="L49" s="571"/>
      <c r="M49" s="572"/>
      <c r="N49" s="572"/>
      <c r="O49" s="572"/>
      <c r="P49" s="572"/>
      <c r="Q49" s="572"/>
      <c r="R49" s="572"/>
      <c r="S49" s="573"/>
      <c r="T49" s="4"/>
    </row>
    <row r="50" spans="1:20" ht="17.100000000000001" customHeight="1">
      <c r="A50" s="4"/>
      <c r="B50" s="623" t="s">
        <v>207</v>
      </c>
      <c r="C50" s="623"/>
      <c r="D50" s="623"/>
      <c r="E50" s="623"/>
      <c r="F50" s="623"/>
      <c r="G50" s="623"/>
      <c r="H50" s="623"/>
      <c r="I50" s="623"/>
      <c r="J50" s="623"/>
      <c r="K50" s="624"/>
      <c r="L50" s="574"/>
      <c r="M50" s="575"/>
      <c r="N50" s="575"/>
      <c r="O50" s="575"/>
      <c r="P50" s="575"/>
      <c r="Q50" s="575"/>
      <c r="R50" s="575"/>
      <c r="S50" s="576"/>
      <c r="T50" s="4"/>
    </row>
    <row r="51" spans="1:20" ht="29.25" customHeight="1">
      <c r="A51" s="4"/>
      <c r="B51" s="621" t="str">
        <f>VLOOKUP(B52,TranslationTable,3,FALSE)</f>
        <v>Número de clasificación de control de exportaciones (ECCN)</v>
      </c>
      <c r="C51" s="621"/>
      <c r="D51" s="621"/>
      <c r="E51" s="621"/>
      <c r="F51" s="621"/>
      <c r="G51" s="621"/>
      <c r="H51" s="621"/>
      <c r="I51" s="621"/>
      <c r="J51" s="621"/>
      <c r="K51" s="622"/>
      <c r="L51" s="571"/>
      <c r="M51" s="572"/>
      <c r="N51" s="572"/>
      <c r="O51" s="572"/>
      <c r="P51" s="572"/>
      <c r="Q51" s="572"/>
      <c r="R51" s="572"/>
      <c r="S51" s="573"/>
      <c r="T51" s="4"/>
    </row>
    <row r="52" spans="1:20" ht="17.100000000000001" customHeight="1">
      <c r="A52" s="4"/>
      <c r="B52" s="623" t="s">
        <v>208</v>
      </c>
      <c r="C52" s="623"/>
      <c r="D52" s="623"/>
      <c r="E52" s="623"/>
      <c r="F52" s="623"/>
      <c r="G52" s="623"/>
      <c r="H52" s="623"/>
      <c r="I52" s="623"/>
      <c r="J52" s="623"/>
      <c r="K52" s="624"/>
      <c r="L52" s="574"/>
      <c r="M52" s="575"/>
      <c r="N52" s="575"/>
      <c r="O52" s="575"/>
      <c r="P52" s="575"/>
      <c r="Q52" s="575"/>
      <c r="R52" s="575"/>
      <c r="S52" s="576"/>
      <c r="T52" s="4"/>
    </row>
    <row r="53" spans="1:20">
      <c r="A53" s="4"/>
      <c r="B53" s="4"/>
      <c r="C53" s="4"/>
      <c r="D53" s="4"/>
      <c r="E53" s="4"/>
      <c r="F53" s="4"/>
      <c r="G53" s="4"/>
      <c r="H53" s="4"/>
      <c r="I53" s="4"/>
      <c r="J53" s="4"/>
      <c r="K53" s="4"/>
      <c r="L53" s="4"/>
      <c r="M53" s="4"/>
      <c r="N53" s="4"/>
      <c r="O53" s="4"/>
      <c r="P53" s="4"/>
      <c r="Q53" s="4"/>
      <c r="R53" s="4"/>
      <c r="S53" s="4"/>
      <c r="T53" s="4"/>
    </row>
    <row r="54" spans="1:20" ht="15">
      <c r="A54" s="317" t="str">
        <f>VLOOKUP(A55,TranslationTable,3,FALSE)</f>
        <v>2.  Notificaciones regulatorias</v>
      </c>
      <c r="B54" s="318"/>
      <c r="C54" s="318"/>
      <c r="D54" s="318"/>
      <c r="E54" s="318"/>
      <c r="F54" s="318"/>
      <c r="G54" s="318"/>
      <c r="H54" s="318"/>
      <c r="I54" s="318"/>
      <c r="J54" s="318"/>
      <c r="K54" s="318"/>
      <c r="L54" s="318"/>
      <c r="M54" s="318"/>
      <c r="N54" s="318"/>
      <c r="O54" s="318"/>
      <c r="P54" s="318"/>
      <c r="Q54" s="318"/>
      <c r="R54" s="318"/>
      <c r="S54" s="318"/>
      <c r="T54" s="318"/>
    </row>
    <row r="55" spans="1:20">
      <c r="A55" s="319" t="s">
        <v>209</v>
      </c>
      <c r="B55" s="318"/>
      <c r="C55" s="318"/>
      <c r="D55" s="318"/>
      <c r="E55" s="318"/>
      <c r="F55" s="318"/>
      <c r="G55" s="318"/>
      <c r="H55" s="318"/>
      <c r="I55" s="318"/>
      <c r="J55" s="318"/>
      <c r="K55" s="318"/>
      <c r="L55" s="318"/>
      <c r="M55" s="318"/>
      <c r="N55" s="318"/>
      <c r="O55" s="318"/>
      <c r="P55" s="318"/>
      <c r="Q55" s="318"/>
      <c r="R55" s="318"/>
      <c r="S55" s="318"/>
      <c r="T55" s="318"/>
    </row>
    <row r="56" spans="1:20" ht="6.95" customHeight="1">
      <c r="A56" s="4"/>
      <c r="B56" s="4"/>
      <c r="C56" s="4"/>
      <c r="D56" s="4"/>
      <c r="E56" s="4"/>
      <c r="F56" s="4"/>
      <c r="G56" s="4"/>
      <c r="H56" s="4"/>
      <c r="I56" s="4"/>
      <c r="J56" s="4"/>
      <c r="K56" s="4"/>
      <c r="L56" s="4"/>
      <c r="M56" s="4"/>
      <c r="N56" s="4"/>
      <c r="O56" s="4"/>
      <c r="P56" s="4"/>
      <c r="Q56" s="4"/>
      <c r="R56" s="4"/>
      <c r="S56" s="4"/>
      <c r="T56" s="4"/>
    </row>
    <row r="57" spans="1:20" ht="90" customHeight="1">
      <c r="A57" s="4"/>
      <c r="B57" s="431" t="str">
        <f>VLOOKUP(A58,TranslationTable,3,FALSE)</f>
        <v>¿Este material o algún componente de este material, está regulado por o sujeto a alguna notificación o norma reguladora global como la Orden de Consentimiento 5e de la Ley de Control de Sustancias Tóxicas (TSCA) de EE.UU., la Norma de Nuevo Uso Significativo (SNUR) de la TSCA 5a, las Normas de Gestión de Riesgos de la TSCA 6, la Exportación de la TSCA 12b, la Nueva Actividad Significativa (SNAC) de la Ley de Protección Medioambiental de Canadá (CEPA), etc.?</v>
      </c>
      <c r="C57" s="431"/>
      <c r="D57" s="431"/>
      <c r="E57" s="431"/>
      <c r="F57" s="431"/>
      <c r="G57" s="431"/>
      <c r="H57" s="431"/>
      <c r="I57" s="431"/>
      <c r="J57" s="431"/>
      <c r="K57" s="431"/>
      <c r="L57" s="431"/>
      <c r="M57" s="431"/>
      <c r="N57" s="431"/>
      <c r="O57" s="431"/>
      <c r="P57" s="431"/>
      <c r="Q57" s="431"/>
      <c r="R57" s="431"/>
      <c r="S57" s="431"/>
      <c r="T57" s="431"/>
    </row>
    <row r="58" spans="1:20" hidden="1">
      <c r="A58" s="4" t="s">
        <v>5394</v>
      </c>
      <c r="B58" s="4"/>
      <c r="C58" s="4"/>
      <c r="D58" s="4"/>
      <c r="E58" s="4"/>
      <c r="F58" s="4"/>
      <c r="G58" s="4"/>
      <c r="H58" s="4"/>
      <c r="I58" s="4"/>
      <c r="J58" s="4"/>
      <c r="K58" s="4"/>
      <c r="L58" s="4"/>
      <c r="M58" s="4"/>
      <c r="N58" s="4"/>
      <c r="O58" s="4"/>
      <c r="P58" s="4"/>
      <c r="Q58" s="4"/>
      <c r="R58" s="4"/>
      <c r="S58" s="4"/>
      <c r="T58" s="4"/>
    </row>
    <row r="59" spans="1:20" ht="60" customHeight="1">
      <c r="A59" s="4"/>
      <c r="B59" s="523" t="s">
        <v>5386</v>
      </c>
      <c r="C59" s="523"/>
      <c r="D59" s="523"/>
      <c r="E59" s="523"/>
      <c r="F59" s="523"/>
      <c r="G59" s="523"/>
      <c r="H59" s="523"/>
      <c r="I59" s="523"/>
      <c r="J59" s="523"/>
      <c r="K59" s="523"/>
      <c r="L59" s="523"/>
      <c r="M59" s="523"/>
      <c r="N59" s="523"/>
      <c r="O59" s="523"/>
      <c r="P59" s="523"/>
      <c r="Q59" s="523"/>
      <c r="R59" s="523"/>
      <c r="S59" s="523"/>
      <c r="T59" s="523"/>
    </row>
    <row r="60" spans="1:20" ht="6.95" customHeight="1">
      <c r="A60" s="4"/>
      <c r="B60" s="4"/>
      <c r="C60" s="4"/>
      <c r="D60" s="4"/>
      <c r="E60" s="4"/>
      <c r="F60" s="4"/>
      <c r="G60" s="4"/>
      <c r="H60" s="4"/>
      <c r="I60" s="4"/>
      <c r="J60" s="4"/>
      <c r="K60" s="4"/>
      <c r="L60" s="4"/>
      <c r="M60" s="4"/>
      <c r="N60" s="4"/>
      <c r="O60" s="4"/>
      <c r="P60" s="4"/>
      <c r="Q60" s="4"/>
      <c r="R60" s="4"/>
      <c r="S60" s="4"/>
      <c r="T60" s="4"/>
    </row>
    <row r="61" spans="1:20">
      <c r="A61" s="4"/>
      <c r="B61" s="419"/>
      <c r="C61" s="420"/>
      <c r="D61" s="420"/>
      <c r="E61" s="420"/>
      <c r="F61" s="420"/>
      <c r="G61" s="420"/>
      <c r="H61" s="420"/>
      <c r="I61" s="420"/>
      <c r="J61" s="420"/>
      <c r="K61" s="420"/>
      <c r="L61" s="420"/>
      <c r="M61" s="420"/>
      <c r="N61" s="420"/>
      <c r="O61" s="420"/>
      <c r="P61" s="420"/>
      <c r="Q61" s="420"/>
      <c r="R61" s="420"/>
      <c r="S61" s="421"/>
      <c r="T61" s="4"/>
    </row>
    <row r="62" spans="1:20">
      <c r="A62" s="4"/>
      <c r="B62" s="625"/>
      <c r="C62" s="626"/>
      <c r="D62" s="626"/>
      <c r="E62" s="626"/>
      <c r="F62" s="626"/>
      <c r="G62" s="626"/>
      <c r="H62" s="626"/>
      <c r="I62" s="626"/>
      <c r="J62" s="626"/>
      <c r="K62" s="626"/>
      <c r="L62" s="626"/>
      <c r="M62" s="626"/>
      <c r="N62" s="626"/>
      <c r="O62" s="626"/>
      <c r="P62" s="626"/>
      <c r="Q62" s="626"/>
      <c r="R62" s="626"/>
      <c r="S62" s="627"/>
      <c r="T62" s="4"/>
    </row>
    <row r="63" spans="1:20">
      <c r="A63" s="4"/>
      <c r="B63" s="422"/>
      <c r="C63" s="423"/>
      <c r="D63" s="423"/>
      <c r="E63" s="423"/>
      <c r="F63" s="423"/>
      <c r="G63" s="423"/>
      <c r="H63" s="423"/>
      <c r="I63" s="423"/>
      <c r="J63" s="423"/>
      <c r="K63" s="423"/>
      <c r="L63" s="423"/>
      <c r="M63" s="423"/>
      <c r="N63" s="423"/>
      <c r="O63" s="423"/>
      <c r="P63" s="423"/>
      <c r="Q63" s="423"/>
      <c r="R63" s="423"/>
      <c r="S63" s="424"/>
      <c r="T63" s="4"/>
    </row>
    <row r="64" spans="1:20">
      <c r="A64" s="4"/>
      <c r="B64" s="4"/>
      <c r="C64" s="4"/>
      <c r="D64" s="4"/>
      <c r="E64" s="4"/>
      <c r="F64" s="4"/>
      <c r="G64" s="4"/>
      <c r="H64" s="4"/>
      <c r="I64" s="4"/>
      <c r="J64" s="4"/>
      <c r="K64" s="4"/>
      <c r="L64" s="4"/>
      <c r="M64" s="4"/>
      <c r="N64" s="4"/>
      <c r="O64" s="4"/>
      <c r="P64" s="4"/>
      <c r="Q64" s="4"/>
      <c r="R64" s="4"/>
      <c r="S64" s="4"/>
      <c r="T64" s="4"/>
    </row>
    <row r="65" spans="1:21" ht="15">
      <c r="A65" s="317" t="str">
        <f>VLOOKUP(A66,TranslationTable,3,FALSE)</f>
        <v>3. Biocidas</v>
      </c>
      <c r="B65" s="318"/>
      <c r="C65" s="318"/>
      <c r="D65" s="318"/>
      <c r="E65" s="318"/>
      <c r="F65" s="318"/>
      <c r="G65" s="318"/>
      <c r="H65" s="318"/>
      <c r="I65" s="318"/>
      <c r="J65" s="318"/>
      <c r="K65" s="318"/>
      <c r="L65" s="318"/>
      <c r="M65" s="318"/>
      <c r="N65" s="318"/>
      <c r="O65" s="318"/>
      <c r="P65" s="318"/>
      <c r="Q65" s="318"/>
      <c r="R65" s="318"/>
      <c r="S65" s="318"/>
      <c r="T65" s="318"/>
    </row>
    <row r="66" spans="1:21">
      <c r="A66" s="319" t="s">
        <v>212</v>
      </c>
      <c r="B66" s="318"/>
      <c r="C66" s="318"/>
      <c r="D66" s="318"/>
      <c r="E66" s="318"/>
      <c r="F66" s="318"/>
      <c r="G66" s="318"/>
      <c r="H66" s="318"/>
      <c r="I66" s="318"/>
      <c r="J66" s="318"/>
      <c r="K66" s="318"/>
      <c r="L66" s="318"/>
      <c r="M66" s="318"/>
      <c r="N66" s="318"/>
      <c r="O66" s="318"/>
      <c r="P66" s="318"/>
      <c r="Q66" s="318"/>
      <c r="R66" s="318"/>
      <c r="S66" s="318"/>
      <c r="T66" s="318"/>
    </row>
    <row r="67" spans="1:21" ht="6.95" customHeight="1">
      <c r="A67" s="4"/>
      <c r="B67" s="4"/>
      <c r="C67" s="4"/>
      <c r="D67" s="4"/>
      <c r="E67" s="4"/>
      <c r="F67" s="4"/>
      <c r="G67" s="4"/>
      <c r="H67" s="4"/>
      <c r="I67" s="4"/>
      <c r="J67" s="4"/>
      <c r="K67" s="4"/>
      <c r="L67" s="4"/>
      <c r="M67" s="4"/>
      <c r="N67" s="4"/>
      <c r="O67" s="4"/>
      <c r="P67" s="4"/>
      <c r="Q67" s="4"/>
      <c r="R67" s="4"/>
      <c r="S67" s="4"/>
      <c r="T67" s="4"/>
    </row>
    <row r="68" spans="1:21" ht="31.5" customHeight="1">
      <c r="A68" s="4"/>
      <c r="B68" s="431" t="str">
        <f>VLOOKUP(B69,TranslationTable,3,FALSE)</f>
        <v>¿Este producto es un biocida registrado, específicamente un alguicida, fungicida, pesticida o rodenticida?</v>
      </c>
      <c r="C68" s="431"/>
      <c r="D68" s="431"/>
      <c r="E68" s="431"/>
      <c r="F68" s="431"/>
      <c r="G68" s="431"/>
      <c r="H68" s="431"/>
      <c r="I68" s="431"/>
      <c r="J68" s="431"/>
      <c r="K68" s="431"/>
      <c r="L68" s="431"/>
      <c r="M68" s="431"/>
      <c r="N68" s="431"/>
      <c r="O68" s="431"/>
      <c r="P68" s="485" t="s">
        <v>1356</v>
      </c>
      <c r="Q68" s="486"/>
      <c r="R68" s="486"/>
      <c r="S68" s="487"/>
      <c r="T68" s="4"/>
    </row>
    <row r="69" spans="1:21" ht="14.25" hidden="1" customHeight="1">
      <c r="A69" s="4"/>
      <c r="B69" s="4" t="s">
        <v>213</v>
      </c>
      <c r="C69" s="4"/>
      <c r="D69" s="4"/>
      <c r="E69" s="4"/>
      <c r="F69" s="4"/>
      <c r="G69" s="4"/>
      <c r="H69" s="4"/>
      <c r="I69" s="4"/>
      <c r="J69" s="4"/>
      <c r="K69" s="4"/>
      <c r="L69" s="4"/>
      <c r="M69" s="4"/>
      <c r="N69" s="4"/>
      <c r="O69" s="4"/>
      <c r="P69" s="79"/>
      <c r="Q69" s="80"/>
      <c r="R69" s="80"/>
      <c r="S69" s="81"/>
      <c r="T69" s="4"/>
    </row>
    <row r="70" spans="1:21" s="77" customFormat="1" ht="30" customHeight="1">
      <c r="A70" s="35"/>
      <c r="B70" s="523" t="s">
        <v>214</v>
      </c>
      <c r="C70" s="523"/>
      <c r="D70" s="523"/>
      <c r="E70" s="523"/>
      <c r="F70" s="523"/>
      <c r="G70" s="523"/>
      <c r="H70" s="523"/>
      <c r="I70" s="523"/>
      <c r="J70" s="523"/>
      <c r="K70" s="523"/>
      <c r="L70" s="523"/>
      <c r="M70" s="523"/>
      <c r="N70" s="523"/>
      <c r="O70" s="523"/>
      <c r="P70" s="4"/>
      <c r="Q70" s="4"/>
      <c r="R70" s="4"/>
      <c r="S70" s="4"/>
      <c r="T70" s="35"/>
      <c r="U70" s="62"/>
    </row>
    <row r="71" spans="1:21" ht="6.95" customHeight="1">
      <c r="A71" s="4"/>
      <c r="B71" s="4"/>
      <c r="C71" s="4"/>
      <c r="D71" s="4"/>
      <c r="E71" s="4"/>
      <c r="F71" s="4"/>
      <c r="G71" s="4"/>
      <c r="H71" s="4"/>
      <c r="I71" s="4"/>
      <c r="J71" s="4"/>
      <c r="K71" s="4"/>
      <c r="L71" s="4"/>
      <c r="M71" s="4"/>
      <c r="N71" s="4"/>
      <c r="O71" s="4"/>
      <c r="P71" s="4"/>
      <c r="Q71" s="4"/>
      <c r="R71" s="4"/>
      <c r="S71" s="4"/>
      <c r="T71" s="4"/>
    </row>
    <row r="72" spans="1:21" ht="15">
      <c r="A72" s="4"/>
      <c r="B72" s="3" t="str">
        <f>VLOOKUP(B73,TranslationTable,3,FALSE)</f>
        <v>En caso afirmativo, especifique</v>
      </c>
      <c r="C72" s="4"/>
      <c r="D72" s="4"/>
      <c r="E72" s="4"/>
      <c r="F72" s="4"/>
      <c r="G72" s="4"/>
      <c r="H72" s="4"/>
      <c r="I72" s="4"/>
      <c r="J72" s="4"/>
      <c r="K72" s="4"/>
      <c r="L72" s="4"/>
      <c r="M72" s="4"/>
      <c r="N72" s="4"/>
      <c r="O72" s="4"/>
      <c r="P72" s="4"/>
      <c r="Q72" s="4"/>
      <c r="R72" s="4"/>
      <c r="S72" s="4"/>
      <c r="T72" s="4"/>
    </row>
    <row r="73" spans="1:21">
      <c r="A73" s="4"/>
      <c r="B73" s="34" t="s">
        <v>215</v>
      </c>
      <c r="C73" s="4"/>
      <c r="D73" s="4"/>
      <c r="E73" s="4"/>
      <c r="F73" s="4"/>
      <c r="G73" s="4"/>
      <c r="H73" s="4"/>
      <c r="I73" s="4"/>
      <c r="J73" s="4"/>
      <c r="K73" s="4"/>
      <c r="L73" s="4"/>
      <c r="M73" s="4"/>
      <c r="N73" s="4"/>
      <c r="O73" s="4"/>
      <c r="P73" s="4"/>
      <c r="Q73" s="4"/>
      <c r="R73" s="4"/>
      <c r="S73" s="4"/>
      <c r="T73" s="4"/>
    </row>
    <row r="74" spans="1:21" ht="15" thickBot="1">
      <c r="A74" s="4"/>
      <c r="B74" s="4"/>
      <c r="C74" s="4"/>
      <c r="D74" s="4"/>
      <c r="E74" s="4"/>
      <c r="F74" s="4"/>
      <c r="G74" s="4"/>
      <c r="H74" s="4"/>
      <c r="I74" s="4"/>
      <c r="J74" s="4"/>
      <c r="K74" s="4"/>
      <c r="L74" s="4"/>
      <c r="M74" s="4"/>
      <c r="N74" s="4"/>
      <c r="O74" s="4"/>
      <c r="P74" s="4"/>
      <c r="Q74" s="4"/>
      <c r="R74" s="4"/>
      <c r="S74" s="4"/>
      <c r="T74" s="4"/>
    </row>
    <row r="75" spans="1:21" ht="15">
      <c r="A75" s="4"/>
      <c r="B75" s="4"/>
      <c r="C75" s="4"/>
      <c r="D75" s="355" t="str">
        <f>VLOOKUP(D76,TranslationTable,3,FALSE)</f>
        <v>Tipo</v>
      </c>
      <c r="E75" s="350"/>
      <c r="F75" s="350"/>
      <c r="G75" s="350"/>
      <c r="H75" s="354"/>
      <c r="I75" s="349" t="str">
        <f>VLOOKUP(I76,TranslationTable,3,FALSE)</f>
        <v>País</v>
      </c>
      <c r="J75" s="350"/>
      <c r="K75" s="350"/>
      <c r="L75" s="350"/>
      <c r="M75" s="354"/>
      <c r="N75" s="349" t="str">
        <f>VLOOKUP(N76,TranslationTable,3,FALSE)</f>
        <v>Número de registro</v>
      </c>
      <c r="O75" s="350"/>
      <c r="P75" s="350"/>
      <c r="Q75" s="350"/>
      <c r="R75" s="350"/>
      <c r="S75" s="351"/>
      <c r="T75" s="4"/>
    </row>
    <row r="76" spans="1:21" ht="15" thickBot="1">
      <c r="A76" s="4"/>
      <c r="B76" s="4"/>
      <c r="C76" s="4"/>
      <c r="D76" s="356" t="s">
        <v>216</v>
      </c>
      <c r="E76" s="357"/>
      <c r="F76" s="357"/>
      <c r="G76" s="357"/>
      <c r="H76" s="358"/>
      <c r="I76" s="359" t="s">
        <v>217</v>
      </c>
      <c r="J76" s="357"/>
      <c r="K76" s="357"/>
      <c r="L76" s="357"/>
      <c r="M76" s="358"/>
      <c r="N76" s="359" t="s">
        <v>218</v>
      </c>
      <c r="O76" s="357"/>
      <c r="P76" s="357"/>
      <c r="Q76" s="357"/>
      <c r="R76" s="352"/>
      <c r="S76" s="353"/>
      <c r="T76" s="4"/>
    </row>
    <row r="77" spans="1:21" ht="30" customHeight="1">
      <c r="A77" s="4"/>
      <c r="B77" s="4"/>
      <c r="C77" s="4"/>
      <c r="D77" s="659" t="s">
        <v>1356</v>
      </c>
      <c r="E77" s="660"/>
      <c r="F77" s="660"/>
      <c r="G77" s="660"/>
      <c r="H77" s="660"/>
      <c r="I77" s="651"/>
      <c r="J77" s="651"/>
      <c r="K77" s="651"/>
      <c r="L77" s="651"/>
      <c r="M77" s="651"/>
      <c r="N77" s="651"/>
      <c r="O77" s="651"/>
      <c r="P77" s="651"/>
      <c r="Q77" s="651"/>
      <c r="R77" s="651"/>
      <c r="S77" s="652"/>
      <c r="T77" s="4"/>
    </row>
    <row r="78" spans="1:21" ht="30" customHeight="1">
      <c r="A78" s="4"/>
      <c r="B78" s="4"/>
      <c r="C78" s="4"/>
      <c r="D78" s="661" t="s">
        <v>1356</v>
      </c>
      <c r="E78" s="662"/>
      <c r="F78" s="662"/>
      <c r="G78" s="662"/>
      <c r="H78" s="662"/>
      <c r="I78" s="653"/>
      <c r="J78" s="653"/>
      <c r="K78" s="653"/>
      <c r="L78" s="653"/>
      <c r="M78" s="653"/>
      <c r="N78" s="653"/>
      <c r="O78" s="653"/>
      <c r="P78" s="653"/>
      <c r="Q78" s="653"/>
      <c r="R78" s="653"/>
      <c r="S78" s="654"/>
      <c r="T78" s="4"/>
    </row>
    <row r="79" spans="1:21" ht="30" customHeight="1">
      <c r="A79" s="4"/>
      <c r="B79" s="4"/>
      <c r="C79" s="4"/>
      <c r="D79" s="663" t="s">
        <v>1356</v>
      </c>
      <c r="E79" s="664"/>
      <c r="F79" s="664"/>
      <c r="G79" s="664"/>
      <c r="H79" s="664"/>
      <c r="I79" s="655"/>
      <c r="J79" s="655"/>
      <c r="K79" s="655"/>
      <c r="L79" s="655"/>
      <c r="M79" s="655"/>
      <c r="N79" s="655"/>
      <c r="O79" s="655"/>
      <c r="P79" s="655"/>
      <c r="Q79" s="655"/>
      <c r="R79" s="655"/>
      <c r="S79" s="656"/>
      <c r="T79" s="4"/>
    </row>
    <row r="80" spans="1:21" ht="30" customHeight="1" thickBot="1">
      <c r="A80" s="4"/>
      <c r="B80" s="4"/>
      <c r="C80" s="4"/>
      <c r="D80" s="665" t="s">
        <v>1356</v>
      </c>
      <c r="E80" s="666"/>
      <c r="F80" s="666"/>
      <c r="G80" s="666"/>
      <c r="H80" s="666"/>
      <c r="I80" s="657"/>
      <c r="J80" s="657"/>
      <c r="K80" s="657"/>
      <c r="L80" s="657"/>
      <c r="M80" s="657"/>
      <c r="N80" s="657"/>
      <c r="O80" s="657"/>
      <c r="P80" s="657"/>
      <c r="Q80" s="657"/>
      <c r="R80" s="657"/>
      <c r="S80" s="658"/>
      <c r="T80" s="4"/>
    </row>
    <row r="81" spans="1:21">
      <c r="A81" s="4"/>
      <c r="B81" s="4"/>
      <c r="C81" s="4"/>
      <c r="D81" s="4"/>
      <c r="E81" s="4"/>
      <c r="F81" s="4"/>
      <c r="G81" s="4"/>
      <c r="H81" s="4"/>
      <c r="I81" s="4"/>
      <c r="J81" s="4"/>
      <c r="K81" s="4"/>
      <c r="L81" s="4"/>
      <c r="M81" s="4"/>
      <c r="N81" s="4"/>
      <c r="O81" s="4"/>
      <c r="P81" s="4"/>
      <c r="Q81" s="4"/>
      <c r="R81" s="4"/>
      <c r="S81" s="4"/>
      <c r="T81" s="4"/>
    </row>
    <row r="82" spans="1:21" ht="15">
      <c r="A82" s="317" t="str">
        <f>VLOOKUP(A83,TranslationTable,3,FALSE)</f>
        <v>4.  Contacto con alimentos</v>
      </c>
      <c r="B82" s="318"/>
      <c r="C82" s="318"/>
      <c r="D82" s="318"/>
      <c r="E82" s="318"/>
      <c r="F82" s="318"/>
      <c r="G82" s="318"/>
      <c r="H82" s="318"/>
      <c r="I82" s="318"/>
      <c r="J82" s="318"/>
      <c r="K82" s="318"/>
      <c r="L82" s="318"/>
      <c r="M82" s="318"/>
      <c r="N82" s="318"/>
      <c r="O82" s="318"/>
      <c r="P82" s="318"/>
      <c r="Q82" s="318"/>
      <c r="R82" s="318"/>
      <c r="S82" s="318"/>
      <c r="T82" s="318"/>
    </row>
    <row r="83" spans="1:21">
      <c r="A83" s="319" t="s">
        <v>219</v>
      </c>
      <c r="B83" s="318"/>
      <c r="C83" s="318"/>
      <c r="D83" s="318"/>
      <c r="E83" s="318"/>
      <c r="F83" s="318"/>
      <c r="G83" s="318"/>
      <c r="H83" s="318"/>
      <c r="I83" s="318"/>
      <c r="J83" s="318"/>
      <c r="K83" s="318"/>
      <c r="L83" s="318"/>
      <c r="M83" s="318"/>
      <c r="N83" s="318"/>
      <c r="O83" s="318"/>
      <c r="P83" s="318"/>
      <c r="Q83" s="318"/>
      <c r="R83" s="318"/>
      <c r="S83" s="318"/>
      <c r="T83" s="318"/>
    </row>
    <row r="84" spans="1:21" ht="6.95" customHeight="1">
      <c r="A84" s="4"/>
      <c r="B84" s="4"/>
      <c r="C84" s="4"/>
      <c r="D84" s="4"/>
      <c r="E84" s="4"/>
      <c r="F84" s="4"/>
      <c r="G84" s="4"/>
      <c r="H84" s="4"/>
      <c r="I84" s="4"/>
      <c r="J84" s="4"/>
      <c r="K84" s="4"/>
      <c r="L84" s="4"/>
      <c r="M84" s="4"/>
      <c r="N84" s="4"/>
      <c r="O84" s="4"/>
      <c r="P84" s="4"/>
      <c r="Q84" s="4"/>
      <c r="R84" s="4"/>
      <c r="S84" s="4"/>
      <c r="T84" s="4"/>
    </row>
    <row r="85" spans="1:21" ht="15" customHeight="1">
      <c r="A85" s="4"/>
      <c r="B85" s="3" t="str">
        <f>VLOOKUP(B86,TranslationTable,3,FALSE)</f>
        <v>¿Este producto está aprobado para su uso en contacto con alimentos?</v>
      </c>
      <c r="C85" s="4"/>
      <c r="D85" s="4"/>
      <c r="E85" s="4"/>
      <c r="F85" s="4"/>
      <c r="G85" s="4"/>
      <c r="H85" s="4"/>
      <c r="I85" s="4"/>
      <c r="J85" s="4"/>
      <c r="K85" s="80"/>
      <c r="L85" s="80"/>
      <c r="M85" s="80"/>
      <c r="N85" s="80"/>
      <c r="O85" s="4"/>
      <c r="P85" s="667" t="s">
        <v>1356</v>
      </c>
      <c r="Q85" s="668"/>
      <c r="R85" s="668"/>
      <c r="S85" s="669"/>
      <c r="T85" s="4"/>
      <c r="U85" s="69">
        <f>VLOOKUP(P85,Table20[[Translation Concatenate]:[Number]],6,FALSE)</f>
        <v>3</v>
      </c>
    </row>
    <row r="86" spans="1:21">
      <c r="A86" s="4"/>
      <c r="B86" s="34" t="s">
        <v>220</v>
      </c>
      <c r="C86" s="4"/>
      <c r="D86" s="4"/>
      <c r="E86" s="4"/>
      <c r="F86" s="4"/>
      <c r="G86" s="4"/>
      <c r="H86" s="4"/>
      <c r="I86" s="4"/>
      <c r="J86" s="4"/>
      <c r="K86" s="4"/>
      <c r="L86" s="4"/>
      <c r="M86" s="4"/>
      <c r="N86" s="4"/>
      <c r="O86" s="4"/>
      <c r="P86" s="4"/>
      <c r="Q86" s="4"/>
      <c r="R86" s="4"/>
      <c r="S86" s="4"/>
      <c r="T86" s="4"/>
    </row>
    <row r="87" spans="1:21" ht="9.9499999999999993" customHeight="1">
      <c r="A87" s="4"/>
      <c r="B87" s="4"/>
      <c r="C87" s="4"/>
      <c r="D87" s="4"/>
      <c r="E87" s="4"/>
      <c r="F87" s="4"/>
      <c r="G87" s="4"/>
      <c r="H87" s="4"/>
      <c r="I87" s="4"/>
      <c r="J87" s="4"/>
      <c r="K87" s="4"/>
      <c r="L87" s="4"/>
      <c r="M87" s="4"/>
      <c r="N87" s="4"/>
      <c r="O87" s="4"/>
      <c r="P87" s="4"/>
      <c r="Q87" s="4"/>
      <c r="R87" s="4"/>
      <c r="S87" s="4"/>
      <c r="T87" s="4"/>
    </row>
    <row r="88" spans="1:21" ht="30" customHeight="1">
      <c r="A88" s="4"/>
      <c r="B88" s="431" t="str">
        <f>VLOOKUP(B89,TranslationTable,3,FALSE)</f>
        <v>En caso afirmativo, especifique el número de reglamento a continuación y adjunte su carta de certificación en la sección de adjuntos:</v>
      </c>
      <c r="C88" s="431"/>
      <c r="D88" s="431"/>
      <c r="E88" s="431"/>
      <c r="F88" s="431"/>
      <c r="G88" s="431"/>
      <c r="H88" s="431"/>
      <c r="I88" s="431"/>
      <c r="J88" s="431"/>
      <c r="K88" s="431"/>
      <c r="L88" s="431"/>
      <c r="M88" s="431"/>
      <c r="N88" s="431"/>
      <c r="O88" s="431"/>
      <c r="P88" s="431"/>
      <c r="Q88" s="431"/>
      <c r="R88" s="431"/>
      <c r="S88" s="431"/>
      <c r="T88" s="4"/>
    </row>
    <row r="89" spans="1:21">
      <c r="A89" s="4"/>
      <c r="B89" s="34" t="s">
        <v>3741</v>
      </c>
      <c r="C89" s="4"/>
      <c r="D89" s="4"/>
      <c r="E89" s="4"/>
      <c r="F89" s="4"/>
      <c r="G89" s="4"/>
      <c r="H89" s="4"/>
      <c r="I89" s="4"/>
      <c r="J89" s="4"/>
      <c r="K89" s="4"/>
      <c r="L89" s="4"/>
      <c r="M89" s="4"/>
      <c r="N89" s="4"/>
      <c r="O89" s="4"/>
      <c r="P89" s="4"/>
      <c r="Q89" s="4"/>
      <c r="R89" s="4"/>
      <c r="S89" s="4"/>
      <c r="T89" s="4"/>
    </row>
    <row r="90" spans="1:21" ht="6.95" customHeight="1">
      <c r="A90" s="4"/>
      <c r="B90" s="4"/>
      <c r="C90" s="4"/>
      <c r="D90" s="4"/>
      <c r="E90" s="4"/>
      <c r="F90" s="4"/>
      <c r="G90" s="4"/>
      <c r="H90" s="4"/>
      <c r="I90" s="4"/>
      <c r="J90" s="4"/>
      <c r="K90" s="4"/>
      <c r="L90" s="4"/>
      <c r="M90" s="4"/>
      <c r="N90" s="4"/>
      <c r="O90" s="4"/>
      <c r="P90" s="4"/>
      <c r="Q90" s="4"/>
      <c r="R90" s="4"/>
      <c r="S90" s="4"/>
      <c r="T90" s="4"/>
    </row>
    <row r="91" spans="1:21" ht="15">
      <c r="A91" s="4"/>
      <c r="B91" s="4"/>
      <c r="C91" s="4"/>
      <c r="D91" s="4"/>
      <c r="E91" s="4"/>
      <c r="F91" s="4"/>
      <c r="G91" s="4"/>
      <c r="H91" s="3" t="str">
        <f>VLOOKUP(H92,TranslationTable,3,FALSE)</f>
        <v>País</v>
      </c>
      <c r="I91" s="4"/>
      <c r="J91" s="4"/>
      <c r="K91" s="4"/>
      <c r="L91" s="4"/>
      <c r="M91" s="4"/>
      <c r="N91" s="4"/>
      <c r="O91" s="4"/>
      <c r="P91" s="4"/>
      <c r="Q91" s="4"/>
      <c r="R91" s="4"/>
      <c r="S91" s="4"/>
      <c r="T91" s="4"/>
    </row>
    <row r="92" spans="1:21">
      <c r="A92" s="4"/>
      <c r="B92" s="4"/>
      <c r="C92" s="4"/>
      <c r="D92" s="4"/>
      <c r="E92" s="4"/>
      <c r="F92" s="4"/>
      <c r="G92" s="4"/>
      <c r="H92" s="34" t="s">
        <v>217</v>
      </c>
      <c r="I92" s="4"/>
      <c r="J92" s="4"/>
      <c r="K92" s="4"/>
      <c r="L92" s="4"/>
      <c r="M92" s="4"/>
      <c r="N92" s="4"/>
      <c r="O92" s="4"/>
      <c r="P92" s="4"/>
      <c r="Q92" s="4"/>
      <c r="R92" s="4"/>
      <c r="S92" s="4"/>
      <c r="T92" s="4"/>
    </row>
    <row r="93" spans="1:21" ht="30" customHeight="1">
      <c r="A93" s="4"/>
      <c r="B93" s="4"/>
      <c r="C93" s="4"/>
      <c r="D93" s="703" t="str">
        <f>VLOOKUP(M93,TranslationTable,3,FALSE)</f>
        <v>FDA de EE.UU.</v>
      </c>
      <c r="E93" s="703"/>
      <c r="F93" s="703"/>
      <c r="G93" s="704"/>
      <c r="H93" s="672"/>
      <c r="I93" s="673"/>
      <c r="J93" s="673"/>
      <c r="K93" s="673"/>
      <c r="L93" s="674"/>
      <c r="M93" s="670" t="s">
        <v>222</v>
      </c>
      <c r="N93" s="671"/>
      <c r="O93" s="671"/>
      <c r="P93" s="671"/>
      <c r="Q93" s="4"/>
      <c r="R93" s="4"/>
      <c r="S93" s="4"/>
      <c r="T93" s="4"/>
    </row>
    <row r="94" spans="1:21" ht="30" customHeight="1">
      <c r="A94" s="4"/>
      <c r="B94" s="4"/>
      <c r="C94" s="4"/>
      <c r="D94" s="703" t="str">
        <f>VLOOKUP(M94,TranslationTable,3,FALSE)</f>
        <v xml:space="preserve">UE  </v>
      </c>
      <c r="E94" s="703"/>
      <c r="F94" s="703"/>
      <c r="G94" s="704"/>
      <c r="H94" s="672"/>
      <c r="I94" s="673"/>
      <c r="J94" s="673"/>
      <c r="K94" s="673"/>
      <c r="L94" s="674"/>
      <c r="M94" s="670" t="s">
        <v>223</v>
      </c>
      <c r="N94" s="671"/>
      <c r="O94" s="671"/>
      <c r="P94" s="671"/>
      <c r="Q94" s="4"/>
      <c r="R94" s="4"/>
      <c r="S94" s="4"/>
      <c r="T94" s="4"/>
    </row>
    <row r="95" spans="1:21" ht="30" customHeight="1">
      <c r="A95" s="4"/>
      <c r="B95" s="4"/>
      <c r="C95" s="4"/>
      <c r="D95" s="703" t="str">
        <f>VLOOKUP(M95,TranslationTable,3,FALSE)</f>
        <v>GB de China</v>
      </c>
      <c r="E95" s="703"/>
      <c r="F95" s="703"/>
      <c r="G95" s="704"/>
      <c r="H95" s="672"/>
      <c r="I95" s="673"/>
      <c r="J95" s="673"/>
      <c r="K95" s="673"/>
      <c r="L95" s="674"/>
      <c r="M95" s="670" t="s">
        <v>224</v>
      </c>
      <c r="N95" s="671"/>
      <c r="O95" s="671"/>
      <c r="P95" s="671"/>
      <c r="Q95" s="4"/>
      <c r="R95" s="4"/>
      <c r="S95" s="4"/>
      <c r="T95" s="4"/>
    </row>
    <row r="96" spans="1:21" ht="30" customHeight="1">
      <c r="A96" s="4"/>
      <c r="B96" s="4"/>
      <c r="C96" s="4"/>
      <c r="D96" s="703" t="str">
        <f>VLOOKUP(M96,TranslationTable,3,FALSE)</f>
        <v xml:space="preserve">Japón PL
</v>
      </c>
      <c r="E96" s="703"/>
      <c r="F96" s="703"/>
      <c r="G96" s="704"/>
      <c r="H96" s="672"/>
      <c r="I96" s="673"/>
      <c r="J96" s="673"/>
      <c r="K96" s="673"/>
      <c r="L96" s="674"/>
      <c r="M96" s="670" t="s">
        <v>3739</v>
      </c>
      <c r="N96" s="671"/>
      <c r="O96" s="671"/>
      <c r="P96" s="671"/>
      <c r="Q96" s="4"/>
      <c r="R96" s="4"/>
      <c r="S96" s="4"/>
      <c r="T96" s="4"/>
    </row>
    <row r="97" spans="1:20" ht="30" customHeight="1">
      <c r="A97" s="4"/>
      <c r="B97" s="4"/>
      <c r="C97" s="4"/>
      <c r="D97" s="703" t="s">
        <v>5499</v>
      </c>
      <c r="E97" s="703"/>
      <c r="F97" s="703"/>
      <c r="G97" s="704"/>
      <c r="H97" s="672"/>
      <c r="I97" s="673"/>
      <c r="J97" s="673"/>
      <c r="K97" s="673"/>
      <c r="L97" s="674"/>
      <c r="M97" s="670" t="s">
        <v>5499</v>
      </c>
      <c r="N97" s="671"/>
      <c r="O97" s="671"/>
      <c r="P97" s="671"/>
      <c r="Q97" s="4"/>
      <c r="R97" s="4"/>
      <c r="S97" s="4"/>
      <c r="T97" s="4"/>
    </row>
    <row r="98" spans="1:20" ht="15">
      <c r="A98" s="4"/>
      <c r="B98" s="4"/>
      <c r="C98" s="4"/>
      <c r="D98" s="273"/>
      <c r="E98" s="273"/>
      <c r="F98" s="273"/>
      <c r="G98" s="273"/>
      <c r="H98" s="320"/>
      <c r="I98" s="320"/>
      <c r="J98" s="320"/>
      <c r="K98" s="320"/>
      <c r="L98" s="320"/>
      <c r="M98" s="272"/>
      <c r="N98" s="272"/>
      <c r="O98" s="272"/>
      <c r="P98" s="272"/>
      <c r="Q98" s="4"/>
      <c r="R98" s="4"/>
      <c r="S98" s="4"/>
      <c r="T98" s="4"/>
    </row>
    <row r="99" spans="1:20" ht="30" customHeight="1">
      <c r="A99" s="4"/>
      <c r="B99" s="431" t="str">
        <f>VLOOKUP(B100,TranslationTable,3,FALSE)</f>
        <v>¿Este producto contiene productos animales o lácteos, o cualquier material derivado de los mismos?</v>
      </c>
      <c r="C99" s="431"/>
      <c r="D99" s="431"/>
      <c r="E99" s="431"/>
      <c r="F99" s="431"/>
      <c r="G99" s="431"/>
      <c r="H99" s="431"/>
      <c r="I99" s="431"/>
      <c r="J99" s="431"/>
      <c r="K99" s="431"/>
      <c r="L99" s="431"/>
      <c r="M99" s="431"/>
      <c r="N99" s="431"/>
      <c r="O99" s="431"/>
      <c r="P99" s="642" t="s">
        <v>1356</v>
      </c>
      <c r="Q99" s="643"/>
      <c r="R99" s="643"/>
      <c r="S99" s="644"/>
      <c r="T99" s="4"/>
    </row>
    <row r="100" spans="1:20" ht="30" customHeight="1">
      <c r="A100" s="4"/>
      <c r="B100" s="523" t="s">
        <v>3438</v>
      </c>
      <c r="C100" s="523"/>
      <c r="D100" s="523"/>
      <c r="E100" s="523"/>
      <c r="F100" s="523"/>
      <c r="G100" s="523"/>
      <c r="H100" s="523"/>
      <c r="I100" s="523"/>
      <c r="J100" s="523"/>
      <c r="K100" s="523"/>
      <c r="L100" s="523"/>
      <c r="M100" s="523"/>
      <c r="N100" s="523"/>
      <c r="O100" s="523"/>
      <c r="P100" s="645"/>
      <c r="Q100" s="646"/>
      <c r="R100" s="646"/>
      <c r="S100" s="647"/>
      <c r="T100" s="4"/>
    </row>
    <row r="101" spans="1:20" ht="6.95" customHeight="1">
      <c r="A101" s="4"/>
      <c r="B101" s="321"/>
      <c r="C101" s="321"/>
      <c r="D101" s="321"/>
      <c r="E101" s="321"/>
      <c r="F101" s="321"/>
      <c r="G101" s="321"/>
      <c r="H101" s="321"/>
      <c r="I101" s="321"/>
      <c r="J101" s="321"/>
      <c r="K101" s="321"/>
      <c r="L101" s="321"/>
      <c r="M101" s="321"/>
      <c r="N101" s="321"/>
      <c r="O101" s="321"/>
      <c r="P101" s="321"/>
      <c r="Q101" s="321"/>
      <c r="R101" s="321"/>
      <c r="S101" s="321"/>
      <c r="T101" s="4"/>
    </row>
    <row r="102" spans="1:20" ht="29.25" customHeight="1">
      <c r="A102" s="4"/>
      <c r="B102" s="431" t="str">
        <f>VLOOKUP(B103,TranslationTable,3,FALSE)</f>
        <v>¿Este producto contiene algún alergeno alimentario como leche, huevo, pescado, crustáceos, frutos secos, cacahuates, trigo o soya?</v>
      </c>
      <c r="C102" s="431"/>
      <c r="D102" s="431"/>
      <c r="E102" s="431"/>
      <c r="F102" s="431"/>
      <c r="G102" s="431"/>
      <c r="H102" s="431"/>
      <c r="I102" s="431"/>
      <c r="J102" s="431"/>
      <c r="K102" s="431"/>
      <c r="L102" s="431"/>
      <c r="M102" s="431"/>
      <c r="N102" s="431"/>
      <c r="O102" s="431"/>
      <c r="P102" s="642" t="s">
        <v>1356</v>
      </c>
      <c r="Q102" s="643"/>
      <c r="R102" s="643"/>
      <c r="S102" s="644"/>
      <c r="T102" s="4"/>
    </row>
    <row r="103" spans="1:20" ht="29.25" hidden="1" customHeight="1">
      <c r="A103" s="4"/>
      <c r="B103" s="175" t="s">
        <v>3661</v>
      </c>
      <c r="C103" s="175"/>
      <c r="D103" s="175"/>
      <c r="E103" s="175"/>
      <c r="F103" s="175"/>
      <c r="G103" s="175"/>
      <c r="H103" s="175"/>
      <c r="I103" s="175"/>
      <c r="J103" s="175"/>
      <c r="K103" s="175"/>
      <c r="L103" s="175"/>
      <c r="M103" s="175"/>
      <c r="N103" s="175"/>
      <c r="O103" s="175"/>
      <c r="P103" s="648"/>
      <c r="Q103" s="649"/>
      <c r="R103" s="649"/>
      <c r="S103" s="650"/>
      <c r="T103" s="4"/>
    </row>
    <row r="104" spans="1:20" ht="30" customHeight="1">
      <c r="A104" s="4"/>
      <c r="B104" s="523" t="s">
        <v>3439</v>
      </c>
      <c r="C104" s="523"/>
      <c r="D104" s="523"/>
      <c r="E104" s="523"/>
      <c r="F104" s="523"/>
      <c r="G104" s="523"/>
      <c r="H104" s="523"/>
      <c r="I104" s="523"/>
      <c r="J104" s="523"/>
      <c r="K104" s="523"/>
      <c r="L104" s="523"/>
      <c r="M104" s="523"/>
      <c r="N104" s="523"/>
      <c r="O104" s="523"/>
      <c r="P104" s="645"/>
      <c r="Q104" s="646"/>
      <c r="R104" s="646"/>
      <c r="S104" s="647"/>
      <c r="T104" s="4"/>
    </row>
    <row r="105" spans="1:20" ht="15">
      <c r="A105" s="4"/>
      <c r="B105" s="4"/>
      <c r="C105" s="4"/>
      <c r="D105" s="273"/>
      <c r="E105" s="273"/>
      <c r="F105" s="273"/>
      <c r="G105" s="273"/>
      <c r="H105" s="320"/>
      <c r="I105" s="320"/>
      <c r="J105" s="320"/>
      <c r="K105" s="320"/>
      <c r="L105" s="320"/>
      <c r="M105" s="272"/>
      <c r="N105" s="272"/>
      <c r="O105" s="272"/>
      <c r="P105" s="272"/>
      <c r="Q105" s="4"/>
      <c r="R105" s="4"/>
      <c r="S105" s="4"/>
      <c r="T105" s="4"/>
    </row>
    <row r="106" spans="1:20" ht="15">
      <c r="A106" s="4"/>
      <c r="B106" s="4"/>
      <c r="C106" s="271" t="str">
        <f>VLOOKUP(C107,TranslationTable,3,FALSE)</f>
        <v>En caso afirmativo, especifique a continuación el componente o componentes y las cantidades:</v>
      </c>
      <c r="D106" s="273"/>
      <c r="E106" s="273"/>
      <c r="F106" s="273"/>
      <c r="G106" s="273"/>
      <c r="H106" s="320"/>
      <c r="I106" s="320"/>
      <c r="J106" s="320"/>
      <c r="K106" s="320"/>
      <c r="L106" s="320"/>
      <c r="M106" s="272"/>
      <c r="N106" s="272"/>
      <c r="O106" s="272"/>
      <c r="P106" s="272"/>
      <c r="Q106" s="4"/>
      <c r="R106" s="4"/>
      <c r="S106" s="4"/>
      <c r="T106" s="4"/>
    </row>
    <row r="107" spans="1:20" ht="15.75" thickBot="1">
      <c r="A107" s="4"/>
      <c r="B107" s="4"/>
      <c r="C107" s="34" t="s">
        <v>3440</v>
      </c>
      <c r="D107" s="273"/>
      <c r="E107" s="273"/>
      <c r="F107" s="273"/>
      <c r="G107" s="273"/>
      <c r="H107" s="320"/>
      <c r="I107" s="320"/>
      <c r="J107" s="320"/>
      <c r="K107" s="320"/>
      <c r="L107" s="320"/>
      <c r="M107" s="272"/>
      <c r="N107" s="272"/>
      <c r="O107" s="272"/>
      <c r="P107" s="272"/>
      <c r="Q107" s="4"/>
      <c r="R107" s="4"/>
      <c r="S107" s="4"/>
      <c r="T107" s="4"/>
    </row>
    <row r="108" spans="1:20">
      <c r="A108" s="4"/>
      <c r="B108" s="4"/>
      <c r="C108" s="690" t="str">
        <f>VLOOKUP(C109,TranslationTable,3,FALSE)</f>
        <v>Componente</v>
      </c>
      <c r="D108" s="688"/>
      <c r="E108" s="688"/>
      <c r="F108" s="688"/>
      <c r="G108" s="688"/>
      <c r="H108" s="688"/>
      <c r="I108" s="688"/>
      <c r="J108" s="688"/>
      <c r="K108" s="688"/>
      <c r="L108" s="688"/>
      <c r="M108" s="688"/>
      <c r="N108" s="688"/>
      <c r="O108" s="691"/>
      <c r="P108" s="687" t="str">
        <f>VLOOKUP(P109,TranslationTable,3,FALSE)</f>
        <v>Cantidad en el producto</v>
      </c>
      <c r="Q108" s="688"/>
      <c r="R108" s="688"/>
      <c r="S108" s="689"/>
      <c r="T108" s="4"/>
    </row>
    <row r="109" spans="1:20">
      <c r="A109" s="4"/>
      <c r="B109" s="4"/>
      <c r="C109" s="692" t="s">
        <v>3441</v>
      </c>
      <c r="D109" s="685"/>
      <c r="E109" s="685"/>
      <c r="F109" s="685"/>
      <c r="G109" s="685"/>
      <c r="H109" s="685"/>
      <c r="I109" s="685"/>
      <c r="J109" s="685"/>
      <c r="K109" s="685"/>
      <c r="L109" s="685"/>
      <c r="M109" s="685"/>
      <c r="N109" s="685"/>
      <c r="O109" s="693"/>
      <c r="P109" s="684" t="s">
        <v>3442</v>
      </c>
      <c r="Q109" s="685"/>
      <c r="R109" s="685"/>
      <c r="S109" s="686"/>
      <c r="T109" s="4"/>
    </row>
    <row r="110" spans="1:20">
      <c r="A110" s="4"/>
      <c r="B110" s="4"/>
      <c r="C110" s="694"/>
      <c r="D110" s="695"/>
      <c r="E110" s="695"/>
      <c r="F110" s="695"/>
      <c r="G110" s="695"/>
      <c r="H110" s="695"/>
      <c r="I110" s="695"/>
      <c r="J110" s="695"/>
      <c r="K110" s="695"/>
      <c r="L110" s="695"/>
      <c r="M110" s="695"/>
      <c r="N110" s="695"/>
      <c r="O110" s="696"/>
      <c r="P110" s="675"/>
      <c r="Q110" s="676"/>
      <c r="R110" s="676"/>
      <c r="S110" s="677"/>
      <c r="T110" s="4"/>
    </row>
    <row r="111" spans="1:20">
      <c r="A111" s="4"/>
      <c r="B111" s="4"/>
      <c r="C111" s="697"/>
      <c r="D111" s="698"/>
      <c r="E111" s="698"/>
      <c r="F111" s="698"/>
      <c r="G111" s="698"/>
      <c r="H111" s="698"/>
      <c r="I111" s="698"/>
      <c r="J111" s="698"/>
      <c r="K111" s="698"/>
      <c r="L111" s="698"/>
      <c r="M111" s="698"/>
      <c r="N111" s="698"/>
      <c r="O111" s="699"/>
      <c r="P111" s="678"/>
      <c r="Q111" s="679"/>
      <c r="R111" s="679"/>
      <c r="S111" s="680"/>
      <c r="T111" s="4"/>
    </row>
    <row r="112" spans="1:20">
      <c r="A112" s="4"/>
      <c r="B112" s="4"/>
      <c r="C112" s="694"/>
      <c r="D112" s="695"/>
      <c r="E112" s="695"/>
      <c r="F112" s="695"/>
      <c r="G112" s="695"/>
      <c r="H112" s="695"/>
      <c r="I112" s="695"/>
      <c r="J112" s="695"/>
      <c r="K112" s="695"/>
      <c r="L112" s="695"/>
      <c r="M112" s="695"/>
      <c r="N112" s="695"/>
      <c r="O112" s="696"/>
      <c r="P112" s="675"/>
      <c r="Q112" s="676"/>
      <c r="R112" s="676"/>
      <c r="S112" s="677"/>
      <c r="T112" s="4"/>
    </row>
    <row r="113" spans="1:20">
      <c r="A113" s="4"/>
      <c r="B113" s="4"/>
      <c r="C113" s="697"/>
      <c r="D113" s="698"/>
      <c r="E113" s="698"/>
      <c r="F113" s="698"/>
      <c r="G113" s="698"/>
      <c r="H113" s="698"/>
      <c r="I113" s="698"/>
      <c r="J113" s="698"/>
      <c r="K113" s="698"/>
      <c r="L113" s="698"/>
      <c r="M113" s="698"/>
      <c r="N113" s="698"/>
      <c r="O113" s="699"/>
      <c r="P113" s="678"/>
      <c r="Q113" s="679"/>
      <c r="R113" s="679"/>
      <c r="S113" s="680"/>
      <c r="T113" s="4"/>
    </row>
    <row r="114" spans="1:20">
      <c r="A114" s="4"/>
      <c r="B114" s="4"/>
      <c r="C114" s="694"/>
      <c r="D114" s="695"/>
      <c r="E114" s="695"/>
      <c r="F114" s="695"/>
      <c r="G114" s="695"/>
      <c r="H114" s="695"/>
      <c r="I114" s="695"/>
      <c r="J114" s="695"/>
      <c r="K114" s="695"/>
      <c r="L114" s="695"/>
      <c r="M114" s="695"/>
      <c r="N114" s="695"/>
      <c r="O114" s="696"/>
      <c r="P114" s="675"/>
      <c r="Q114" s="676"/>
      <c r="R114" s="676"/>
      <c r="S114" s="677"/>
      <c r="T114" s="4"/>
    </row>
    <row r="115" spans="1:20" ht="15" thickBot="1">
      <c r="A115" s="4"/>
      <c r="B115" s="4"/>
      <c r="C115" s="700"/>
      <c r="D115" s="701"/>
      <c r="E115" s="701"/>
      <c r="F115" s="701"/>
      <c r="G115" s="701"/>
      <c r="H115" s="701"/>
      <c r="I115" s="701"/>
      <c r="J115" s="701"/>
      <c r="K115" s="701"/>
      <c r="L115" s="701"/>
      <c r="M115" s="701"/>
      <c r="N115" s="701"/>
      <c r="O115" s="702"/>
      <c r="P115" s="681"/>
      <c r="Q115" s="682"/>
      <c r="R115" s="682"/>
      <c r="S115" s="683"/>
      <c r="T115" s="4"/>
    </row>
    <row r="116" spans="1:20" ht="6.95" customHeight="1">
      <c r="A116" s="4"/>
      <c r="B116" s="4"/>
      <c r="C116" s="4"/>
      <c r="D116" s="273"/>
      <c r="E116" s="273"/>
      <c r="F116" s="273"/>
      <c r="G116" s="273"/>
      <c r="H116" s="320"/>
      <c r="I116" s="320"/>
      <c r="J116" s="320"/>
      <c r="K116" s="320"/>
      <c r="L116" s="320"/>
      <c r="M116" s="272"/>
      <c r="N116" s="272"/>
      <c r="O116" s="272"/>
      <c r="P116" s="272"/>
      <c r="Q116" s="4"/>
      <c r="R116" s="4"/>
      <c r="S116" s="4"/>
      <c r="T116" s="4"/>
    </row>
    <row r="117" spans="1:20" ht="30" customHeight="1">
      <c r="A117" s="4"/>
      <c r="B117" s="431" t="str">
        <f>VLOOKUP(B118,TranslationTable,3,FALSE)</f>
        <v>¿Este producto contiene otros alergenos como látex, brea, etc.?</v>
      </c>
      <c r="C117" s="431"/>
      <c r="D117" s="431"/>
      <c r="E117" s="431"/>
      <c r="F117" s="431"/>
      <c r="G117" s="431"/>
      <c r="H117" s="431"/>
      <c r="I117" s="431"/>
      <c r="J117" s="431"/>
      <c r="K117" s="431"/>
      <c r="L117" s="431"/>
      <c r="M117" s="431"/>
      <c r="N117" s="431"/>
      <c r="O117" s="431"/>
      <c r="P117" s="642" t="s">
        <v>1356</v>
      </c>
      <c r="Q117" s="643"/>
      <c r="R117" s="643"/>
      <c r="S117" s="644"/>
      <c r="T117" s="4"/>
    </row>
    <row r="118" spans="1:20" ht="30" customHeight="1">
      <c r="A118" s="4"/>
      <c r="B118" s="523" t="s">
        <v>3443</v>
      </c>
      <c r="C118" s="523"/>
      <c r="D118" s="523"/>
      <c r="E118" s="523"/>
      <c r="F118" s="523"/>
      <c r="G118" s="523"/>
      <c r="H118" s="523"/>
      <c r="I118" s="523"/>
      <c r="J118" s="523"/>
      <c r="K118" s="523"/>
      <c r="L118" s="523"/>
      <c r="M118" s="523"/>
      <c r="N118" s="523"/>
      <c r="O118" s="523"/>
      <c r="P118" s="645"/>
      <c r="Q118" s="646"/>
      <c r="R118" s="646"/>
      <c r="S118" s="647"/>
      <c r="T118" s="4"/>
    </row>
    <row r="119" spans="1:20" ht="6.95" customHeight="1">
      <c r="A119" s="4"/>
      <c r="B119" s="4"/>
      <c r="C119" s="4"/>
      <c r="D119" s="273"/>
      <c r="E119" s="273"/>
      <c r="F119" s="273"/>
      <c r="G119" s="273"/>
      <c r="H119" s="320"/>
      <c r="I119" s="320"/>
      <c r="J119" s="320"/>
      <c r="K119" s="320"/>
      <c r="L119" s="320"/>
      <c r="M119" s="272"/>
      <c r="N119" s="272"/>
      <c r="O119" s="272"/>
      <c r="P119" s="272"/>
      <c r="Q119" s="4"/>
      <c r="R119" s="4"/>
      <c r="S119" s="4"/>
      <c r="T119" s="4"/>
    </row>
    <row r="120" spans="1:20" ht="15">
      <c r="A120" s="4"/>
      <c r="B120" s="4"/>
      <c r="C120" s="271" t="str">
        <f>VLOOKUP(C121,TranslationTable,3,FALSE)</f>
        <v>En caso afirmativo, especifique a continuación el componente o componentes y las cantidades:</v>
      </c>
      <c r="D120" s="273"/>
      <c r="E120" s="273"/>
      <c r="F120" s="273"/>
      <c r="G120" s="273"/>
      <c r="H120" s="320"/>
      <c r="I120" s="320"/>
      <c r="J120" s="320"/>
      <c r="K120" s="320"/>
      <c r="L120" s="320"/>
      <c r="M120" s="272"/>
      <c r="N120" s="272"/>
      <c r="O120" s="272"/>
      <c r="P120" s="272"/>
      <c r="Q120" s="4"/>
      <c r="R120" s="4"/>
      <c r="S120" s="4"/>
      <c r="T120" s="4"/>
    </row>
    <row r="121" spans="1:20" ht="15.75" thickBot="1">
      <c r="A121" s="4"/>
      <c r="B121" s="4"/>
      <c r="C121" s="34" t="s">
        <v>3440</v>
      </c>
      <c r="D121" s="273"/>
      <c r="E121" s="273"/>
      <c r="F121" s="273"/>
      <c r="G121" s="273"/>
      <c r="H121" s="320"/>
      <c r="I121" s="320"/>
      <c r="J121" s="320"/>
      <c r="K121" s="320"/>
      <c r="L121" s="320"/>
      <c r="M121" s="272"/>
      <c r="N121" s="272"/>
      <c r="O121" s="272"/>
      <c r="P121" s="272"/>
      <c r="Q121" s="4"/>
      <c r="R121" s="4"/>
      <c r="S121" s="4"/>
      <c r="T121" s="4"/>
    </row>
    <row r="122" spans="1:20">
      <c r="A122" s="4"/>
      <c r="B122" s="4"/>
      <c r="C122" s="690" t="str">
        <f>VLOOKUP(C123,TranslationTable,3,FALSE)</f>
        <v>Componente</v>
      </c>
      <c r="D122" s="688"/>
      <c r="E122" s="688"/>
      <c r="F122" s="688"/>
      <c r="G122" s="688"/>
      <c r="H122" s="688"/>
      <c r="I122" s="688"/>
      <c r="J122" s="688"/>
      <c r="K122" s="688"/>
      <c r="L122" s="688"/>
      <c r="M122" s="688"/>
      <c r="N122" s="688"/>
      <c r="O122" s="691"/>
      <c r="P122" s="687" t="str">
        <f>VLOOKUP(P123,TranslationTable,3,FALSE)</f>
        <v>Cantidad en el producto</v>
      </c>
      <c r="Q122" s="688"/>
      <c r="R122" s="688"/>
      <c r="S122" s="689"/>
      <c r="T122" s="4"/>
    </row>
    <row r="123" spans="1:20">
      <c r="A123" s="4"/>
      <c r="B123" s="4"/>
      <c r="C123" s="692" t="s">
        <v>3441</v>
      </c>
      <c r="D123" s="685"/>
      <c r="E123" s="685"/>
      <c r="F123" s="685"/>
      <c r="G123" s="685"/>
      <c r="H123" s="685"/>
      <c r="I123" s="685"/>
      <c r="J123" s="685"/>
      <c r="K123" s="685"/>
      <c r="L123" s="685"/>
      <c r="M123" s="685"/>
      <c r="N123" s="685"/>
      <c r="O123" s="693"/>
      <c r="P123" s="684" t="s">
        <v>3442</v>
      </c>
      <c r="Q123" s="685"/>
      <c r="R123" s="685"/>
      <c r="S123" s="686"/>
      <c r="T123" s="4"/>
    </row>
    <row r="124" spans="1:20">
      <c r="A124" s="4"/>
      <c r="B124" s="4"/>
      <c r="C124" s="694"/>
      <c r="D124" s="695"/>
      <c r="E124" s="695"/>
      <c r="F124" s="695"/>
      <c r="G124" s="695"/>
      <c r="H124" s="695"/>
      <c r="I124" s="695"/>
      <c r="J124" s="695"/>
      <c r="K124" s="695"/>
      <c r="L124" s="695"/>
      <c r="M124" s="695"/>
      <c r="N124" s="695"/>
      <c r="O124" s="696"/>
      <c r="P124" s="675"/>
      <c r="Q124" s="676"/>
      <c r="R124" s="676"/>
      <c r="S124" s="677"/>
      <c r="T124" s="4"/>
    </row>
    <row r="125" spans="1:20">
      <c r="A125" s="4"/>
      <c r="B125" s="4"/>
      <c r="C125" s="697"/>
      <c r="D125" s="698"/>
      <c r="E125" s="698"/>
      <c r="F125" s="698"/>
      <c r="G125" s="698"/>
      <c r="H125" s="698"/>
      <c r="I125" s="698"/>
      <c r="J125" s="698"/>
      <c r="K125" s="698"/>
      <c r="L125" s="698"/>
      <c r="M125" s="698"/>
      <c r="N125" s="698"/>
      <c r="O125" s="699"/>
      <c r="P125" s="678"/>
      <c r="Q125" s="679"/>
      <c r="R125" s="679"/>
      <c r="S125" s="680"/>
      <c r="T125" s="4"/>
    </row>
    <row r="126" spans="1:20">
      <c r="A126" s="4"/>
      <c r="B126" s="4"/>
      <c r="C126" s="694"/>
      <c r="D126" s="695"/>
      <c r="E126" s="695"/>
      <c r="F126" s="695"/>
      <c r="G126" s="695"/>
      <c r="H126" s="695"/>
      <c r="I126" s="695"/>
      <c r="J126" s="695"/>
      <c r="K126" s="695"/>
      <c r="L126" s="695"/>
      <c r="M126" s="695"/>
      <c r="N126" s="695"/>
      <c r="O126" s="696"/>
      <c r="P126" s="675"/>
      <c r="Q126" s="676"/>
      <c r="R126" s="676"/>
      <c r="S126" s="677"/>
      <c r="T126" s="4"/>
    </row>
    <row r="127" spans="1:20">
      <c r="A127" s="4"/>
      <c r="B127" s="4"/>
      <c r="C127" s="697"/>
      <c r="D127" s="698"/>
      <c r="E127" s="698"/>
      <c r="F127" s="698"/>
      <c r="G127" s="698"/>
      <c r="H127" s="698"/>
      <c r="I127" s="698"/>
      <c r="J127" s="698"/>
      <c r="K127" s="698"/>
      <c r="L127" s="698"/>
      <c r="M127" s="698"/>
      <c r="N127" s="698"/>
      <c r="O127" s="699"/>
      <c r="P127" s="678"/>
      <c r="Q127" s="679"/>
      <c r="R127" s="679"/>
      <c r="S127" s="680"/>
      <c r="T127" s="4"/>
    </row>
    <row r="128" spans="1:20">
      <c r="A128" s="4"/>
      <c r="B128" s="4"/>
      <c r="C128" s="694"/>
      <c r="D128" s="695"/>
      <c r="E128" s="695"/>
      <c r="F128" s="695"/>
      <c r="G128" s="695"/>
      <c r="H128" s="695"/>
      <c r="I128" s="695"/>
      <c r="J128" s="695"/>
      <c r="K128" s="695"/>
      <c r="L128" s="695"/>
      <c r="M128" s="695"/>
      <c r="N128" s="695"/>
      <c r="O128" s="696"/>
      <c r="P128" s="675"/>
      <c r="Q128" s="676"/>
      <c r="R128" s="676"/>
      <c r="S128" s="677"/>
      <c r="T128" s="4"/>
    </row>
    <row r="129" spans="1:20" ht="15" thickBot="1">
      <c r="A129" s="4"/>
      <c r="B129" s="4"/>
      <c r="C129" s="700"/>
      <c r="D129" s="701"/>
      <c r="E129" s="701"/>
      <c r="F129" s="701"/>
      <c r="G129" s="701"/>
      <c r="H129" s="701"/>
      <c r="I129" s="701"/>
      <c r="J129" s="701"/>
      <c r="K129" s="701"/>
      <c r="L129" s="701"/>
      <c r="M129" s="701"/>
      <c r="N129" s="701"/>
      <c r="O129" s="702"/>
      <c r="P129" s="681"/>
      <c r="Q129" s="682"/>
      <c r="R129" s="682"/>
      <c r="S129" s="683"/>
      <c r="T129" s="4"/>
    </row>
    <row r="130" spans="1:20" ht="15">
      <c r="A130" s="4"/>
      <c r="B130" s="4"/>
      <c r="C130" s="4"/>
      <c r="D130" s="273"/>
      <c r="E130" s="273"/>
      <c r="F130" s="273"/>
      <c r="G130" s="273"/>
      <c r="H130" s="320"/>
      <c r="I130" s="320"/>
      <c r="J130" s="320"/>
      <c r="K130" s="320"/>
      <c r="L130" s="320"/>
      <c r="M130" s="272"/>
      <c r="N130" s="272"/>
      <c r="O130" s="272"/>
      <c r="P130" s="272"/>
      <c r="Q130" s="4"/>
      <c r="R130" s="4"/>
      <c r="S130" s="4"/>
      <c r="T130" s="4"/>
    </row>
    <row r="131" spans="1:20" ht="15">
      <c r="A131" s="317" t="str">
        <f>VLOOKUP(A132,TranslationTable,3,FALSE)</f>
        <v>5. Minerales de zonas de conflicto</v>
      </c>
      <c r="B131" s="318"/>
      <c r="C131" s="318"/>
      <c r="D131" s="318"/>
      <c r="E131" s="318"/>
      <c r="F131" s="318"/>
      <c r="G131" s="318"/>
      <c r="H131" s="318"/>
      <c r="I131" s="318"/>
      <c r="J131" s="318"/>
      <c r="K131" s="318"/>
      <c r="L131" s="318"/>
      <c r="M131" s="318"/>
      <c r="N131" s="318"/>
      <c r="O131" s="318"/>
      <c r="P131" s="318"/>
      <c r="Q131" s="318"/>
      <c r="R131" s="318"/>
      <c r="S131" s="318"/>
      <c r="T131" s="318"/>
    </row>
    <row r="132" spans="1:20">
      <c r="A132" s="319" t="s">
        <v>3444</v>
      </c>
      <c r="B132" s="318"/>
      <c r="C132" s="318"/>
      <c r="D132" s="318"/>
      <c r="E132" s="318"/>
      <c r="F132" s="318"/>
      <c r="G132" s="318"/>
      <c r="H132" s="318"/>
      <c r="I132" s="318"/>
      <c r="J132" s="318"/>
      <c r="K132" s="318"/>
      <c r="L132" s="318"/>
      <c r="M132" s="318"/>
      <c r="N132" s="318"/>
      <c r="O132" s="318"/>
      <c r="P132" s="318"/>
      <c r="Q132" s="318"/>
      <c r="R132" s="318"/>
      <c r="S132" s="318"/>
      <c r="T132" s="318"/>
    </row>
    <row r="133" spans="1:20" ht="15">
      <c r="A133" s="4"/>
      <c r="B133" s="4"/>
      <c r="C133" s="4"/>
      <c r="D133" s="273"/>
      <c r="E133" s="273"/>
      <c r="F133" s="273"/>
      <c r="G133" s="273"/>
      <c r="H133" s="320"/>
      <c r="I133" s="320"/>
      <c r="J133" s="320"/>
      <c r="K133" s="320"/>
      <c r="L133" s="320"/>
      <c r="M133" s="272"/>
      <c r="N133" s="272"/>
      <c r="O133" s="272"/>
      <c r="P133" s="272"/>
      <c r="Q133" s="4"/>
      <c r="R133" s="4"/>
      <c r="S133" s="4"/>
      <c r="T133" s="4"/>
    </row>
    <row r="134" spans="1:20" ht="30" customHeight="1">
      <c r="A134" s="4"/>
      <c r="B134" s="431" t="str">
        <f>VLOOKUP(B135,TranslationTable,3,FALSE)</f>
        <v>¿Este producto contiene minerales de zonas de conflicto o sus derivados (estaño, tantalio, tungsteno y oro)?</v>
      </c>
      <c r="C134" s="431"/>
      <c r="D134" s="431"/>
      <c r="E134" s="431"/>
      <c r="F134" s="431"/>
      <c r="G134" s="431"/>
      <c r="H134" s="431"/>
      <c r="I134" s="431"/>
      <c r="J134" s="431"/>
      <c r="K134" s="431"/>
      <c r="L134" s="431"/>
      <c r="M134" s="431"/>
      <c r="N134" s="431"/>
      <c r="O134" s="431"/>
      <c r="P134" s="642" t="s">
        <v>1356</v>
      </c>
      <c r="Q134" s="643"/>
      <c r="R134" s="643"/>
      <c r="S134" s="644"/>
      <c r="T134" s="4"/>
    </row>
    <row r="135" spans="1:20" ht="30" hidden="1" customHeight="1">
      <c r="A135" s="4"/>
      <c r="B135" s="175" t="s">
        <v>3662</v>
      </c>
      <c r="C135" s="175"/>
      <c r="D135" s="175"/>
      <c r="E135" s="175"/>
      <c r="F135" s="175"/>
      <c r="G135" s="175"/>
      <c r="H135" s="175"/>
      <c r="I135" s="175"/>
      <c r="J135" s="175"/>
      <c r="K135" s="175"/>
      <c r="L135" s="175"/>
      <c r="M135" s="175"/>
      <c r="N135" s="175"/>
      <c r="O135" s="175"/>
      <c r="P135" s="648"/>
      <c r="Q135" s="649"/>
      <c r="R135" s="649"/>
      <c r="S135" s="650"/>
      <c r="T135" s="4"/>
    </row>
    <row r="136" spans="1:20" ht="30" customHeight="1">
      <c r="A136" s="4"/>
      <c r="B136" s="523" t="s">
        <v>3445</v>
      </c>
      <c r="C136" s="523"/>
      <c r="D136" s="523"/>
      <c r="E136" s="523"/>
      <c r="F136" s="523"/>
      <c r="G136" s="523"/>
      <c r="H136" s="523"/>
      <c r="I136" s="523"/>
      <c r="J136" s="523"/>
      <c r="K136" s="523"/>
      <c r="L136" s="523"/>
      <c r="M136" s="523"/>
      <c r="N136" s="523"/>
      <c r="O136" s="523"/>
      <c r="P136" s="645"/>
      <c r="Q136" s="646"/>
      <c r="R136" s="646"/>
      <c r="S136" s="647"/>
      <c r="T136" s="4"/>
    </row>
    <row r="137" spans="1:20" ht="15">
      <c r="A137" s="4"/>
      <c r="B137" s="4"/>
      <c r="C137" s="4"/>
      <c r="D137" s="273"/>
      <c r="E137" s="273"/>
      <c r="F137" s="273"/>
      <c r="G137" s="273"/>
      <c r="H137" s="320"/>
      <c r="I137" s="320"/>
      <c r="J137" s="320"/>
      <c r="K137" s="320"/>
      <c r="L137" s="320"/>
      <c r="M137" s="272"/>
      <c r="N137" s="272"/>
      <c r="O137" s="272"/>
      <c r="P137" s="272"/>
      <c r="Q137" s="4"/>
      <c r="R137" s="4"/>
      <c r="S137" s="4"/>
      <c r="T137" s="4"/>
    </row>
    <row r="138" spans="1:20" ht="45" customHeight="1">
      <c r="A138" s="4"/>
      <c r="B138" s="431" t="str">
        <f>VLOOKUP(B139,TranslationTable,3,FALSE)</f>
        <v xml:space="preserve">En caso afirmativo, ¿este producto está “libre de conflicto en la RDC” según la definición de la Sección 1502 de la Ley Dodd-Frank de reforma de Wall Street y protección al consumidor? </v>
      </c>
      <c r="C138" s="431"/>
      <c r="D138" s="431"/>
      <c r="E138" s="431"/>
      <c r="F138" s="431"/>
      <c r="G138" s="431"/>
      <c r="H138" s="431"/>
      <c r="I138" s="431"/>
      <c r="J138" s="431"/>
      <c r="K138" s="431"/>
      <c r="L138" s="431"/>
      <c r="M138" s="431"/>
      <c r="N138" s="431"/>
      <c r="O138" s="431"/>
      <c r="P138" s="642" t="s">
        <v>1356</v>
      </c>
      <c r="Q138" s="643"/>
      <c r="R138" s="643"/>
      <c r="S138" s="644"/>
      <c r="T138" s="4"/>
    </row>
    <row r="139" spans="1:20" ht="30" customHeight="1">
      <c r="A139" s="4"/>
      <c r="B139" s="523" t="s">
        <v>3446</v>
      </c>
      <c r="C139" s="523"/>
      <c r="D139" s="523"/>
      <c r="E139" s="523"/>
      <c r="F139" s="523"/>
      <c r="G139" s="523"/>
      <c r="H139" s="523"/>
      <c r="I139" s="523"/>
      <c r="J139" s="523"/>
      <c r="K139" s="523"/>
      <c r="L139" s="523"/>
      <c r="M139" s="523"/>
      <c r="N139" s="523"/>
      <c r="O139" s="523"/>
      <c r="P139" s="645"/>
      <c r="Q139" s="646"/>
      <c r="R139" s="646"/>
      <c r="S139" s="647"/>
      <c r="T139" s="4"/>
    </row>
    <row r="140" spans="1:20">
      <c r="A140" s="4"/>
      <c r="B140" s="4"/>
      <c r="C140" s="4"/>
      <c r="D140" s="4"/>
      <c r="E140" s="4"/>
      <c r="F140" s="4"/>
      <c r="G140" s="4"/>
      <c r="H140" s="4"/>
      <c r="I140" s="4"/>
      <c r="J140" s="4"/>
      <c r="K140" s="4"/>
      <c r="L140" s="4"/>
      <c r="M140" s="4"/>
      <c r="N140" s="4"/>
      <c r="O140" s="4"/>
      <c r="P140" s="4"/>
      <c r="Q140" s="4"/>
      <c r="R140" s="4"/>
      <c r="S140" s="4"/>
      <c r="T140" s="4"/>
    </row>
    <row r="141" spans="1:20" ht="15">
      <c r="B141" s="78"/>
      <c r="S141" s="78"/>
    </row>
  </sheetData>
  <sheetProtection algorithmName="SHA-512" hashValue="7IOJ7j0F4MShixlJNmgBLZQ/6HTL+R7Bjegpmsnda8fP0rBgpwUEMVB6EBxAakbg/+EUgLhGt/cdxf2evgAvYQ==" saltValue="coHKGc31kzObu8ygN9PyyQ==" spinCount="100000" sheet="1"/>
  <mergeCells count="172">
    <mergeCell ref="D96:G96"/>
    <mergeCell ref="H96:L96"/>
    <mergeCell ref="M96:P96"/>
    <mergeCell ref="D97:G97"/>
    <mergeCell ref="H97:L97"/>
    <mergeCell ref="M97:P97"/>
    <mergeCell ref="A34:D34"/>
    <mergeCell ref="E34:H35"/>
    <mergeCell ref="I34:M35"/>
    <mergeCell ref="N34:T35"/>
    <mergeCell ref="A35:D35"/>
    <mergeCell ref="H95:L95"/>
    <mergeCell ref="D93:G93"/>
    <mergeCell ref="D94:G94"/>
    <mergeCell ref="D95:G95"/>
    <mergeCell ref="B88:S88"/>
    <mergeCell ref="B134:O134"/>
    <mergeCell ref="P134:S136"/>
    <mergeCell ref="B136:O136"/>
    <mergeCell ref="B138:O138"/>
    <mergeCell ref="P138:S139"/>
    <mergeCell ref="B139:O139"/>
    <mergeCell ref="C125:O125"/>
    <mergeCell ref="P125:S125"/>
    <mergeCell ref="C126:O126"/>
    <mergeCell ref="P126:S126"/>
    <mergeCell ref="C127:O127"/>
    <mergeCell ref="P127:S127"/>
    <mergeCell ref="C128:O128"/>
    <mergeCell ref="P128:S128"/>
    <mergeCell ref="C129:O129"/>
    <mergeCell ref="P129:S129"/>
    <mergeCell ref="B117:O117"/>
    <mergeCell ref="P117:S118"/>
    <mergeCell ref="B118:O118"/>
    <mergeCell ref="C122:O122"/>
    <mergeCell ref="P122:S122"/>
    <mergeCell ref="C123:O123"/>
    <mergeCell ref="P123:S123"/>
    <mergeCell ref="C124:O124"/>
    <mergeCell ref="P124:S124"/>
    <mergeCell ref="P110:S110"/>
    <mergeCell ref="P112:S112"/>
    <mergeCell ref="P114:S114"/>
    <mergeCell ref="P111:S111"/>
    <mergeCell ref="P113:S113"/>
    <mergeCell ref="P115:S115"/>
    <mergeCell ref="P109:S109"/>
    <mergeCell ref="P108:S108"/>
    <mergeCell ref="C108:O108"/>
    <mergeCell ref="C109:O109"/>
    <mergeCell ref="C110:O110"/>
    <mergeCell ref="C112:O112"/>
    <mergeCell ref="C114:O114"/>
    <mergeCell ref="C111:O111"/>
    <mergeCell ref="C113:O113"/>
    <mergeCell ref="C115:O115"/>
    <mergeCell ref="B99:O99"/>
    <mergeCell ref="B100:O100"/>
    <mergeCell ref="P99:S100"/>
    <mergeCell ref="B104:O104"/>
    <mergeCell ref="B102:O102"/>
    <mergeCell ref="P102:S104"/>
    <mergeCell ref="N77:S77"/>
    <mergeCell ref="N78:S78"/>
    <mergeCell ref="N79:S79"/>
    <mergeCell ref="N80:S80"/>
    <mergeCell ref="D77:H77"/>
    <mergeCell ref="D78:H78"/>
    <mergeCell ref="D79:H79"/>
    <mergeCell ref="D80:H80"/>
    <mergeCell ref="I77:M77"/>
    <mergeCell ref="I78:M78"/>
    <mergeCell ref="I79:M79"/>
    <mergeCell ref="I80:M80"/>
    <mergeCell ref="P85:S85"/>
    <mergeCell ref="M93:P93"/>
    <mergeCell ref="M94:P94"/>
    <mergeCell ref="M95:P95"/>
    <mergeCell ref="H93:L93"/>
    <mergeCell ref="H94:L94"/>
    <mergeCell ref="I32:M33"/>
    <mergeCell ref="B57:T57"/>
    <mergeCell ref="B59:T59"/>
    <mergeCell ref="B70:O70"/>
    <mergeCell ref="B68:O68"/>
    <mergeCell ref="P68:S68"/>
    <mergeCell ref="B49:K49"/>
    <mergeCell ref="B51:K51"/>
    <mergeCell ref="B48:K48"/>
    <mergeCell ref="B50:K50"/>
    <mergeCell ref="B52:K52"/>
    <mergeCell ref="B61:S63"/>
    <mergeCell ref="N32:T33"/>
    <mergeCell ref="B47:K47"/>
    <mergeCell ref="A38:D38"/>
    <mergeCell ref="A39:D39"/>
    <mergeCell ref="E38:H39"/>
    <mergeCell ref="I38:M39"/>
    <mergeCell ref="N38:T39"/>
    <mergeCell ref="E16:H17"/>
    <mergeCell ref="A12:D12"/>
    <mergeCell ref="A41:T41"/>
    <mergeCell ref="N16:T17"/>
    <mergeCell ref="N20:T21"/>
    <mergeCell ref="N24:T25"/>
    <mergeCell ref="N28:T29"/>
    <mergeCell ref="N36:T37"/>
    <mergeCell ref="E13:H13"/>
    <mergeCell ref="I13:M13"/>
    <mergeCell ref="I16:M17"/>
    <mergeCell ref="I20:M21"/>
    <mergeCell ref="I24:M25"/>
    <mergeCell ref="I28:M29"/>
    <mergeCell ref="I36:M37"/>
    <mergeCell ref="N14:T15"/>
    <mergeCell ref="N18:T19"/>
    <mergeCell ref="N26:T27"/>
    <mergeCell ref="N30:T31"/>
    <mergeCell ref="N22:T23"/>
    <mergeCell ref="A14:D14"/>
    <mergeCell ref="E32:H33"/>
    <mergeCell ref="A32:D32"/>
    <mergeCell ref="A33:D33"/>
    <mergeCell ref="A13:D13"/>
    <mergeCell ref="A42:T42"/>
    <mergeCell ref="L47:S48"/>
    <mergeCell ref="L49:S50"/>
    <mergeCell ref="L51:S52"/>
    <mergeCell ref="A16:D16"/>
    <mergeCell ref="A20:D20"/>
    <mergeCell ref="A24:D24"/>
    <mergeCell ref="A28:D28"/>
    <mergeCell ref="A19:D19"/>
    <mergeCell ref="A23:D23"/>
    <mergeCell ref="A27:D27"/>
    <mergeCell ref="A31:D31"/>
    <mergeCell ref="A18:D18"/>
    <mergeCell ref="A22:D22"/>
    <mergeCell ref="A26:D26"/>
    <mergeCell ref="E20:H21"/>
    <mergeCell ref="E24:H25"/>
    <mergeCell ref="E28:H29"/>
    <mergeCell ref="E36:H37"/>
    <mergeCell ref="I18:M19"/>
    <mergeCell ref="I22:M23"/>
    <mergeCell ref="I26:M27"/>
    <mergeCell ref="I30:M31"/>
    <mergeCell ref="A6:T6"/>
    <mergeCell ref="A3:P3"/>
    <mergeCell ref="A2:P2"/>
    <mergeCell ref="A4:T4"/>
    <mergeCell ref="A25:D25"/>
    <mergeCell ref="A21:D21"/>
    <mergeCell ref="A17:D17"/>
    <mergeCell ref="A29:D29"/>
    <mergeCell ref="A37:D37"/>
    <mergeCell ref="E14:H15"/>
    <mergeCell ref="E18:H19"/>
    <mergeCell ref="E22:H23"/>
    <mergeCell ref="E26:H27"/>
    <mergeCell ref="E30:H31"/>
    <mergeCell ref="A30:D30"/>
    <mergeCell ref="A36:D36"/>
    <mergeCell ref="A15:D15"/>
    <mergeCell ref="E12:H12"/>
    <mergeCell ref="A9:T9"/>
    <mergeCell ref="A10:T10"/>
    <mergeCell ref="I14:M15"/>
    <mergeCell ref="I12:M12"/>
    <mergeCell ref="N13:T13"/>
    <mergeCell ref="N12:T12"/>
  </mergeCells>
  <conditionalFormatting sqref="A4">
    <cfRule type="containsText" dxfId="21" priority="7" operator="containsText" text="January 00 1900">
      <formula>NOT(ISERROR(SEARCH("January 00 1900",A4)))</formula>
    </cfRule>
    <cfRule type="cellIs" dxfId="20" priority="8" operator="equal">
      <formula>0</formula>
    </cfRule>
  </conditionalFormatting>
  <conditionalFormatting sqref="A140">
    <cfRule type="containsText" dxfId="19" priority="5" operator="containsText" text=", , January 00 1900">
      <formula>NOT(ISERROR(SEARCH(", , January 00 1900",A140)))</formula>
    </cfRule>
  </conditionalFormatting>
  <conditionalFormatting sqref="B88:S97">
    <cfRule type="expression" dxfId="18" priority="1">
      <formula>$U$85=2</formula>
    </cfRule>
    <cfRule type="expression" dxfId="17" priority="2">
      <formula>$U$85=3</formula>
    </cfRule>
  </conditionalFormatting>
  <conditionalFormatting sqref="N22">
    <cfRule type="expression" dxfId="16" priority="4">
      <formula>$U$22=1</formula>
    </cfRule>
  </conditionalFormatting>
  <conditionalFormatting sqref="N24">
    <cfRule type="expression" dxfId="15" priority="3">
      <formula>$U$24=1</formula>
    </cfRule>
  </conditionalFormatting>
  <dataValidations count="1">
    <dataValidation type="list" allowBlank="1" showInputMessage="1" showErrorMessage="1" sqref="P69:S69" xr:uid="{00000000-0002-0000-0500-000000000000}">
      <formula1>YesNoDrop</formula1>
    </dataValidation>
  </dataValidations>
  <hyperlinks>
    <hyperlink ref="A14:D14" r:id="rId1" display="https://www.industrialchemicals.gov.au/search-inventory" xr:uid="{00000000-0004-0000-0500-000000000000}"/>
    <hyperlink ref="A16:D16" r:id="rId2" display="https://www.canada.ca/en/environment-climate-change/services/canadian-environmental-protection-act-registry.html" xr:uid="{00000000-0004-0000-0500-000001000000}"/>
    <hyperlink ref="A18:D18" r:id="rId3" display="https://www.chemradar.com/" xr:uid="{00000000-0004-0000-0500-000002000000}"/>
    <hyperlink ref="A20:D20" r:id="rId4" display="http://echa.europa.eu/web/guest/home" xr:uid="{00000000-0004-0000-0500-000003000000}"/>
    <hyperlink ref="A22:D22" r:id="rId5" display="https://www.chem-info.nite.go.jp/en/chem/chrip/chrip_search/systemTop" xr:uid="{00000000-0004-0000-0500-000004000000}"/>
    <hyperlink ref="A24:D24" r:id="rId6" display="https://en.k-reach.com/substances/search" xr:uid="{00000000-0004-0000-0500-000005000000}"/>
    <hyperlink ref="A26:D26" r:id="rId7" display="https://www.epa.govt.nz/database-search/" xr:uid="{00000000-0004-0000-0500-000006000000}"/>
    <hyperlink ref="A28:D28" r:id="rId8" display="https://chemical.emb.gov.ph/?page_id=138" xr:uid="{00000000-0004-0000-0500-000007000000}"/>
    <hyperlink ref="A30:D30" r:id="rId9" display="http://csnn.osha.gov.tw/content/home/Substance_Query_Q.aspx" xr:uid="{00000000-0004-0000-0500-000008000000}"/>
    <hyperlink ref="A36:D36" r:id="rId10" display="https://www.epa.gov/tsca-inventory" xr:uid="{00000000-0004-0000-0500-000009000000}"/>
    <hyperlink ref="A6" r:id="rId11" display="http://corporate.ppg.com/Purchasing/Raw-Material-Introduction-Process.aspx" xr:uid="{00000000-0004-0000-0500-00000A000000}"/>
    <hyperlink ref="A32:D32" r:id="rId12" display="https://www.turkreach.com.tr/" xr:uid="{00000000-0004-0000-0500-00000B000000}"/>
    <hyperlink ref="A38:D38" r:id="rId13" display="http://chemicaldata.gov.vn/cms.xc" xr:uid="{00000000-0004-0000-0500-00000C000000}"/>
    <hyperlink ref="A34:D34" r:id="rId14" display="https://www.hse.gov.uk/reach/" xr:uid="{13FB599D-14B1-4CCF-BF4A-FB6991756214}"/>
    <hyperlink ref="A6:T6" r:id="rId15" display="https://procurement.ppg.com/Raw-Material-Introduction" xr:uid="{B66FBFC1-4AF8-4698-87E3-3E6918E9B013}"/>
  </hyperlinks>
  <printOptions horizontalCentered="1"/>
  <pageMargins left="0.2" right="0.2" top="0.5" bottom="0.25" header="0.3" footer="0.3"/>
  <pageSetup scale="99" fitToHeight="0" orientation="portrait" r:id="rId16"/>
  <rowBreaks count="3" manualBreakCount="3">
    <brk id="40" max="16383" man="1"/>
    <brk id="71" max="19" man="1"/>
    <brk id="105" max="19" man="1"/>
  </rowBreaks>
  <drawing r:id="rId17"/>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Dropdowns!$D$99:$D$101</xm:f>
          </x14:formula1>
          <xm:sqref>P85:S85 P68:S68 P99 P102:P103 P117 P134:P135 P138</xm:sqref>
        </x14:dataValidation>
        <x14:dataValidation type="list" allowBlank="1" showInputMessage="1" showErrorMessage="1" xr:uid="{00000000-0002-0000-0500-000002000000}">
          <x14:formula1>
            <xm:f>Dropdowns!$D$33:$D$37</xm:f>
          </x14:formula1>
          <xm:sqref>E18:H19 E14:H15 E22:H31 E38:H39</xm:sqref>
        </x14:dataValidation>
        <x14:dataValidation type="list" allowBlank="1" showInputMessage="1" showErrorMessage="1" xr:uid="{00000000-0002-0000-0500-000003000000}">
          <x14:formula1>
            <xm:f>Dropdowns!$D$16:$D$21</xm:f>
          </x14:formula1>
          <xm:sqref>E16:H17</xm:sqref>
        </x14:dataValidation>
        <x14:dataValidation type="list" allowBlank="1" showInputMessage="1" showErrorMessage="1" xr:uid="{00000000-0002-0000-0500-000004000000}">
          <x14:formula1>
            <xm:f>Dropdowns!$D$25:$D$29</xm:f>
          </x14:formula1>
          <xm:sqref>E20:H21 E32:H33</xm:sqref>
        </x14:dataValidation>
        <x14:dataValidation type="list" allowBlank="1" showInputMessage="1" showErrorMessage="1" xr:uid="{00000000-0002-0000-0500-000005000000}">
          <x14:formula1>
            <xm:f>Dropdowns!$D$7:$D$12</xm:f>
          </x14:formula1>
          <xm:sqref>D77:H80</xm:sqref>
        </x14:dataValidation>
        <x14:dataValidation type="list" allowBlank="1" showInputMessage="1" showErrorMessage="1" xr:uid="{00000000-0002-0000-0500-000006000000}">
          <x14:formula1>
            <xm:f>Dropdowns!$D$123:$D$128</xm:f>
          </x14:formula1>
          <xm:sqref>E36:H37</xm:sqref>
        </x14:dataValidation>
        <x14:dataValidation type="list" allowBlank="1" showInputMessage="1" showErrorMessage="1" xr:uid="{1527FCB8-ABC1-46F4-BA66-0B1F4D65B30E}">
          <x14:formula1>
            <xm:f>Dropdowns!$D$142:$D$147</xm:f>
          </x14:formula1>
          <xm:sqref>E34:H35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U76"/>
  <sheetViews>
    <sheetView workbookViewId="0">
      <selection activeCell="A4" sqref="A4:F4"/>
    </sheetView>
  </sheetViews>
  <sheetFormatPr defaultColWidth="9" defaultRowHeight="14.25"/>
  <cols>
    <col min="1" max="1" width="3.625" style="89" customWidth="1"/>
    <col min="2" max="2" width="52.875" style="89" customWidth="1"/>
    <col min="3" max="3" width="17.25" style="89" customWidth="1"/>
    <col min="4" max="5" width="9" style="89"/>
    <col min="6" max="6" width="3.625" style="89" customWidth="1"/>
    <col min="7" max="7" width="9" style="207"/>
    <col min="8" max="16384" width="9" style="89"/>
  </cols>
  <sheetData>
    <row r="1" spans="1:21" ht="6.95" customHeight="1">
      <c r="A1" s="248"/>
      <c r="B1" s="248"/>
      <c r="C1" s="248"/>
      <c r="D1" s="248"/>
      <c r="E1" s="61"/>
      <c r="F1" s="61"/>
    </row>
    <row r="2" spans="1:21" ht="20.25" customHeight="1">
      <c r="A2" s="467" t="str">
        <f>VLOOKUP(A3,TranslationTable,3,FALSE)</f>
        <v>Parte E: sostenibilidad</v>
      </c>
      <c r="B2" s="467"/>
      <c r="C2" s="467"/>
      <c r="D2" s="467"/>
      <c r="E2" s="155"/>
      <c r="F2" s="155"/>
      <c r="G2" s="208"/>
      <c r="H2" s="197"/>
      <c r="I2" s="197"/>
      <c r="J2" s="197"/>
      <c r="K2" s="197"/>
      <c r="L2" s="197"/>
      <c r="M2" s="197"/>
      <c r="N2" s="197"/>
      <c r="O2" s="197"/>
    </row>
    <row r="3" spans="1:21" ht="15.95" customHeight="1">
      <c r="A3" s="496" t="s">
        <v>151</v>
      </c>
      <c r="B3" s="496"/>
      <c r="C3" s="496"/>
      <c r="D3" s="496"/>
      <c r="E3" s="155"/>
      <c r="F3" s="155"/>
      <c r="G3" s="208"/>
      <c r="H3" s="197"/>
      <c r="I3" s="197"/>
      <c r="J3" s="197"/>
      <c r="K3" s="197"/>
      <c r="L3" s="197"/>
      <c r="M3" s="197"/>
      <c r="N3" s="197"/>
      <c r="O3" s="197"/>
    </row>
    <row r="4" spans="1:21" ht="20.100000000000001" customHeight="1">
      <c r="A4" s="528" t="str">
        <f>'A - Contact Info'!A4</f>
        <v>, , January 00 1900</v>
      </c>
      <c r="B4" s="528"/>
      <c r="C4" s="528"/>
      <c r="D4" s="528"/>
      <c r="E4" s="528"/>
      <c r="F4" s="528"/>
      <c r="G4" s="209"/>
      <c r="H4" s="209"/>
      <c r="I4" s="209"/>
      <c r="J4" s="209"/>
      <c r="K4" s="209"/>
      <c r="L4" s="209"/>
      <c r="M4" s="209"/>
      <c r="N4" s="209"/>
      <c r="O4" s="209"/>
      <c r="P4" s="209"/>
      <c r="Q4" s="209"/>
      <c r="R4" s="209"/>
      <c r="S4" s="209"/>
      <c r="T4" s="209"/>
      <c r="U4" s="209"/>
    </row>
    <row r="5" spans="1:21" ht="3.95" customHeight="1">
      <c r="A5" s="225"/>
      <c r="B5" s="225"/>
      <c r="C5" s="225"/>
      <c r="D5" s="225"/>
      <c r="E5" s="225"/>
      <c r="F5" s="225"/>
      <c r="G5" s="209"/>
      <c r="H5" s="209"/>
      <c r="I5" s="209"/>
      <c r="J5" s="209"/>
      <c r="K5" s="209"/>
      <c r="L5" s="209"/>
      <c r="M5" s="209"/>
      <c r="N5" s="209"/>
      <c r="O5" s="209"/>
      <c r="P5" s="209"/>
      <c r="Q5" s="209"/>
      <c r="R5" s="209"/>
      <c r="S5" s="209"/>
      <c r="T5" s="209"/>
      <c r="U5" s="209"/>
    </row>
    <row r="6" spans="1:21" ht="20.100000000000001" customHeight="1">
      <c r="A6" s="343" t="str">
        <f>VLOOKUP(A7,TranslationTable,3,FALSE)</f>
        <v>Capacitación RMIR / Preguntas Frecuentes</v>
      </c>
      <c r="B6" s="203"/>
      <c r="C6" s="203"/>
      <c r="D6" s="203"/>
      <c r="E6" s="203"/>
      <c r="F6" s="203"/>
    </row>
    <row r="7" spans="1:21">
      <c r="A7" s="34" t="s">
        <v>15</v>
      </c>
      <c r="B7" s="4"/>
      <c r="C7" s="4"/>
      <c r="D7" s="4"/>
      <c r="E7" s="4"/>
      <c r="F7" s="4"/>
      <c r="G7" s="209"/>
      <c r="H7" s="209"/>
      <c r="I7" s="209"/>
      <c r="J7" s="209"/>
      <c r="K7" s="209"/>
      <c r="L7" s="209"/>
      <c r="M7" s="209"/>
      <c r="N7" s="209"/>
      <c r="O7" s="209"/>
      <c r="P7" s="209"/>
      <c r="Q7" s="209"/>
      <c r="R7" s="209"/>
      <c r="S7" s="209"/>
      <c r="T7" s="209"/>
      <c r="U7" s="209"/>
    </row>
    <row r="8" spans="1:21" ht="8.1" customHeight="1">
      <c r="A8" s="34"/>
      <c r="B8" s="4"/>
      <c r="C8" s="4"/>
      <c r="D8" s="4"/>
      <c r="E8" s="4"/>
      <c r="F8" s="4"/>
      <c r="G8" s="209"/>
      <c r="H8" s="209"/>
      <c r="I8" s="209"/>
      <c r="J8" s="209"/>
      <c r="K8" s="209"/>
      <c r="L8" s="209"/>
      <c r="M8" s="209"/>
      <c r="N8" s="209"/>
      <c r="O8" s="209"/>
      <c r="P8" s="209"/>
      <c r="Q8" s="209"/>
      <c r="R8" s="209"/>
      <c r="S8" s="209"/>
      <c r="T8" s="209"/>
      <c r="U8" s="209"/>
    </row>
    <row r="9" spans="1:21" ht="15" customHeight="1">
      <c r="A9" s="399" t="str">
        <f>VLOOKUP(A10,TranslationTable,3,FALSE)</f>
        <v>Contenido de base biológica</v>
      </c>
      <c r="B9" s="399"/>
      <c r="C9" s="399"/>
      <c r="D9" s="399"/>
      <c r="E9" s="399"/>
      <c r="F9" s="399"/>
      <c r="G9" s="209"/>
      <c r="H9" s="209"/>
      <c r="I9" s="209"/>
      <c r="J9" s="209"/>
      <c r="K9" s="209"/>
      <c r="L9" s="209"/>
      <c r="M9" s="209"/>
      <c r="N9" s="209"/>
      <c r="O9" s="209"/>
      <c r="P9" s="209"/>
      <c r="Q9" s="209"/>
      <c r="R9" s="209"/>
      <c r="S9" s="209"/>
      <c r="T9" s="209"/>
      <c r="U9" s="209"/>
    </row>
    <row r="10" spans="1:21" ht="14.25" customHeight="1">
      <c r="A10" s="400" t="s">
        <v>152</v>
      </c>
      <c r="B10" s="400"/>
      <c r="C10" s="400"/>
      <c r="D10" s="400"/>
      <c r="E10" s="400"/>
      <c r="F10" s="260"/>
      <c r="G10" s="209"/>
      <c r="H10" s="209"/>
      <c r="I10" s="209"/>
      <c r="J10" s="209"/>
      <c r="K10" s="209"/>
      <c r="L10" s="209"/>
      <c r="M10" s="209"/>
      <c r="N10" s="209"/>
      <c r="O10" s="209"/>
      <c r="P10" s="209"/>
      <c r="Q10" s="209"/>
      <c r="R10" s="209"/>
      <c r="S10" s="209"/>
      <c r="T10" s="209"/>
      <c r="U10" s="209"/>
    </row>
    <row r="11" spans="1:21" ht="6.95" customHeight="1">
      <c r="A11" s="195"/>
      <c r="B11" s="130"/>
      <c r="C11" s="196"/>
      <c r="D11" s="196"/>
      <c r="E11" s="196"/>
      <c r="F11" s="196"/>
      <c r="G11" s="210"/>
      <c r="H11" s="198"/>
      <c r="I11" s="198"/>
      <c r="J11" s="198"/>
      <c r="K11" s="198"/>
      <c r="L11" s="198"/>
      <c r="M11" s="198"/>
      <c r="N11" s="198"/>
      <c r="O11" s="198"/>
      <c r="P11" s="198"/>
      <c r="Q11" s="198"/>
      <c r="R11" s="198"/>
      <c r="S11" s="199"/>
    </row>
    <row r="12" spans="1:21" ht="17.45" customHeight="1">
      <c r="A12" s="195"/>
      <c r="B12" s="214" t="str">
        <f>VLOOKUP(B13,TranslationTable,3,FALSE)</f>
        <v>¿El producto contiene material de base biológica?</v>
      </c>
      <c r="C12" s="714" t="s">
        <v>1356</v>
      </c>
      <c r="D12" s="205"/>
      <c r="E12" s="205"/>
      <c r="F12" s="195"/>
    </row>
    <row r="13" spans="1:21" ht="17.45" customHeight="1">
      <c r="A13" s="195"/>
      <c r="B13" s="213" t="s">
        <v>153</v>
      </c>
      <c r="C13" s="715"/>
      <c r="D13" s="205"/>
      <c r="E13" s="205"/>
      <c r="F13" s="195"/>
    </row>
    <row r="14" spans="1:21" ht="3.95" customHeight="1">
      <c r="A14" s="195"/>
      <c r="B14" s="204"/>
      <c r="C14" s="205"/>
      <c r="D14" s="205"/>
      <c r="E14" s="205"/>
      <c r="F14" s="195"/>
    </row>
    <row r="15" spans="1:21" ht="30" customHeight="1">
      <c r="A15" s="195"/>
      <c r="B15" s="723" t="str">
        <f>VLOOKUP(B16,TranslationTable,3,FALSE)</f>
        <v>Seleccione la(s) norma(s) a continuación e indique el porcentaje de contenido de base biológica como se indica:</v>
      </c>
      <c r="C15" s="723"/>
      <c r="D15" s="221"/>
      <c r="E15" s="221"/>
      <c r="F15" s="195"/>
    </row>
    <row r="16" spans="1:21" ht="17.45" customHeight="1">
      <c r="A16" s="195"/>
      <c r="B16" s="213" t="s">
        <v>154</v>
      </c>
      <c r="C16" s="205"/>
      <c r="D16" s="205"/>
      <c r="E16" s="205"/>
      <c r="F16" s="195"/>
    </row>
    <row r="17" spans="1:6" ht="3.95" customHeight="1">
      <c r="A17" s="195"/>
      <c r="B17" s="205"/>
      <c r="C17" s="205"/>
      <c r="D17" s="205"/>
      <c r="E17" s="205"/>
      <c r="F17" s="195"/>
    </row>
    <row r="18" spans="1:6" ht="17.45" customHeight="1">
      <c r="A18" s="195"/>
      <c r="B18" s="218" t="str">
        <f>VLOOKUP(B19,TranslationTable,3,FALSE)</f>
        <v>ASTM D 6866</v>
      </c>
      <c r="C18" s="714" t="s">
        <v>1356</v>
      </c>
      <c r="D18" s="205"/>
      <c r="E18" s="205"/>
      <c r="F18" s="195"/>
    </row>
    <row r="19" spans="1:6" ht="17.45" customHeight="1">
      <c r="A19" s="195"/>
      <c r="B19" s="213" t="s">
        <v>155</v>
      </c>
      <c r="C19" s="715"/>
      <c r="D19" s="205"/>
      <c r="E19" s="205"/>
      <c r="F19" s="195"/>
    </row>
    <row r="20" spans="1:6" ht="17.45" customHeight="1">
      <c r="A20" s="195"/>
      <c r="B20" s="219" t="str">
        <f>VLOOKUP(B21,TranslationTable,3,FALSE)</f>
        <v>Contenido de carbono de base biológica</v>
      </c>
      <c r="C20" s="712"/>
      <c r="D20" s="205" t="s">
        <v>156</v>
      </c>
      <c r="E20" s="205"/>
      <c r="F20" s="195"/>
    </row>
    <row r="21" spans="1:6" ht="17.45" customHeight="1">
      <c r="A21" s="195"/>
      <c r="B21" s="217" t="s">
        <v>157</v>
      </c>
      <c r="C21" s="713"/>
      <c r="D21" s="205"/>
      <c r="E21" s="205"/>
      <c r="F21" s="195"/>
    </row>
    <row r="22" spans="1:6" ht="17.45" customHeight="1">
      <c r="A22" s="195"/>
      <c r="B22" s="219" t="str">
        <f>VLOOKUP(B23,TranslationTable,3,FALSE)</f>
        <v>Contenido de carbono orgánico</v>
      </c>
      <c r="C22" s="712"/>
      <c r="D22" s="205" t="s">
        <v>156</v>
      </c>
      <c r="E22" s="205"/>
      <c r="F22" s="195"/>
    </row>
    <row r="23" spans="1:6" ht="17.45" customHeight="1">
      <c r="A23" s="195"/>
      <c r="B23" s="217" t="s">
        <v>158</v>
      </c>
      <c r="C23" s="713"/>
      <c r="D23" s="205"/>
      <c r="E23" s="205"/>
      <c r="F23" s="195"/>
    </row>
    <row r="24" spans="1:6" ht="17.45" customHeight="1">
      <c r="A24" s="195"/>
      <c r="B24" s="219" t="str">
        <f>VLOOKUP(B25,TranslationTable,3,FALSE)</f>
        <v>Contenido de carbono inorgánico</v>
      </c>
      <c r="C24" s="712"/>
      <c r="D24" s="205" t="s">
        <v>156</v>
      </c>
      <c r="E24" s="205"/>
      <c r="F24" s="195"/>
    </row>
    <row r="25" spans="1:6" ht="17.45" customHeight="1">
      <c r="A25" s="195"/>
      <c r="B25" s="217" t="s">
        <v>159</v>
      </c>
      <c r="C25" s="713"/>
      <c r="D25" s="205"/>
      <c r="E25" s="205"/>
      <c r="F25" s="195"/>
    </row>
    <row r="26" spans="1:6" ht="17.45" customHeight="1">
      <c r="A26" s="195"/>
      <c r="B26" s="218" t="str">
        <f>VLOOKUP(B27,TranslationTable,3,FALSE)</f>
        <v>EN 16640</v>
      </c>
      <c r="C26" s="714" t="s">
        <v>1356</v>
      </c>
      <c r="D26" s="205"/>
      <c r="E26" s="205"/>
      <c r="F26" s="195"/>
    </row>
    <row r="27" spans="1:6" ht="17.45" customHeight="1">
      <c r="A27" s="195"/>
      <c r="B27" s="213" t="s">
        <v>160</v>
      </c>
      <c r="C27" s="715"/>
      <c r="D27" s="205"/>
      <c r="E27" s="205"/>
      <c r="F27" s="195"/>
    </row>
    <row r="28" spans="1:6" ht="17.45" customHeight="1">
      <c r="A28" s="195"/>
      <c r="B28" s="219" t="str">
        <f>VLOOKUP(B29,TranslationTable,3,FALSE)</f>
        <v>Contenido de carbono de base biológica como porcentaje de masa total</v>
      </c>
      <c r="C28" s="712"/>
      <c r="D28" s="205" t="s">
        <v>156</v>
      </c>
      <c r="E28" s="205"/>
      <c r="F28" s="195"/>
    </row>
    <row r="29" spans="1:6" ht="17.45" customHeight="1">
      <c r="A29" s="195"/>
      <c r="B29" s="217" t="s">
        <v>161</v>
      </c>
      <c r="C29" s="713"/>
      <c r="D29" s="205"/>
      <c r="E29" s="205"/>
      <c r="F29" s="195"/>
    </row>
    <row r="30" spans="1:6" ht="17.45" customHeight="1">
      <c r="A30" s="195"/>
      <c r="B30" s="219" t="str">
        <f>VLOOKUP(B31,TranslationTable,3,FALSE)</f>
        <v>Contenido de carbono de base biológica como porcentaje del contenido de carbono total</v>
      </c>
      <c r="C30" s="712"/>
      <c r="D30" s="205" t="s">
        <v>156</v>
      </c>
      <c r="E30" s="205"/>
      <c r="F30" s="195"/>
    </row>
    <row r="31" spans="1:6" ht="17.45" customHeight="1">
      <c r="A31" s="195"/>
      <c r="B31" s="217" t="s">
        <v>162</v>
      </c>
      <c r="C31" s="713"/>
      <c r="D31" s="205"/>
      <c r="E31" s="205"/>
      <c r="F31" s="195"/>
    </row>
    <row r="32" spans="1:6" ht="17.45" customHeight="1">
      <c r="A32" s="195"/>
      <c r="B32" s="206"/>
      <c r="C32" s="205"/>
      <c r="D32" s="205"/>
      <c r="E32" s="205"/>
      <c r="F32" s="195"/>
    </row>
    <row r="33" spans="1:7" ht="17.45" customHeight="1">
      <c r="A33" s="195"/>
      <c r="B33" s="218" t="str">
        <f>VLOOKUP(B34,TranslationTable,3,FALSE)</f>
        <v>EN 16785</v>
      </c>
      <c r="C33" s="714" t="s">
        <v>1356</v>
      </c>
      <c r="D33" s="205"/>
      <c r="E33" s="205"/>
      <c r="F33" s="195"/>
    </row>
    <row r="34" spans="1:7" ht="17.45" customHeight="1">
      <c r="A34" s="195"/>
      <c r="B34" s="213" t="s">
        <v>163</v>
      </c>
      <c r="C34" s="715"/>
      <c r="D34" s="205"/>
      <c r="E34" s="205"/>
      <c r="F34" s="195"/>
    </row>
    <row r="35" spans="1:7" ht="17.45" customHeight="1">
      <c r="A35" s="195"/>
      <c r="B35" s="216" t="str">
        <f>VLOOKUP(B36,TranslationTable,3,FALSE)</f>
        <v>Contenido de base biológica</v>
      </c>
      <c r="C35" s="712"/>
      <c r="D35" s="205" t="s">
        <v>156</v>
      </c>
      <c r="E35" s="205"/>
      <c r="F35" s="195"/>
    </row>
    <row r="36" spans="1:7" ht="17.45" customHeight="1">
      <c r="A36" s="195"/>
      <c r="B36" s="217" t="s">
        <v>164</v>
      </c>
      <c r="C36" s="713"/>
      <c r="D36" s="205"/>
      <c r="E36" s="205"/>
      <c r="F36" s="195"/>
    </row>
    <row r="37" spans="1:7" ht="17.45" customHeight="1">
      <c r="A37" s="195"/>
      <c r="B37" s="205"/>
      <c r="C37" s="205"/>
      <c r="D37" s="205"/>
      <c r="E37" s="205"/>
      <c r="F37" s="195"/>
    </row>
    <row r="38" spans="1:7" ht="17.45" customHeight="1">
      <c r="A38" s="195"/>
      <c r="B38" s="214" t="str">
        <f>VLOOKUP(B39,TranslationTable,3,FALSE)</f>
        <v xml:space="preserve">Adjunte los informes o certificados de resultados de pruebas en el cuadro correspondiente: </v>
      </c>
      <c r="C38" s="205"/>
      <c r="D38" s="205"/>
      <c r="E38" s="205"/>
      <c r="F38" s="195"/>
    </row>
    <row r="39" spans="1:7" ht="17.45" customHeight="1">
      <c r="A39" s="195"/>
      <c r="B39" s="213" t="s">
        <v>165</v>
      </c>
      <c r="C39" s="205"/>
      <c r="D39" s="205"/>
      <c r="E39" s="205"/>
      <c r="F39" s="195"/>
    </row>
    <row r="40" spans="1:7" ht="60" customHeight="1">
      <c r="A40" s="195"/>
      <c r="B40" s="709" t="s">
        <v>166</v>
      </c>
      <c r="C40" s="710"/>
      <c r="D40" s="710"/>
      <c r="E40" s="711"/>
      <c r="F40" s="195"/>
      <c r="G40" s="207">
        <f>IF(ISNUMBER(SEARCH("*create from file&gt;browse*",B40)),1,"")</f>
        <v>1</v>
      </c>
    </row>
    <row r="41" spans="1:7" ht="6.95" customHeight="1">
      <c r="A41" s="195"/>
      <c r="B41" s="195"/>
      <c r="C41" s="195"/>
      <c r="D41" s="195"/>
      <c r="E41" s="195"/>
      <c r="F41" s="195"/>
    </row>
    <row r="42" spans="1:7" ht="20.100000000000001" customHeight="1">
      <c r="A42" s="195"/>
      <c r="B42" s="214" t="str">
        <f>VLOOKUP(B43,TranslationTable,3,FALSE)</f>
        <v>Diagramas de balance de masa</v>
      </c>
      <c r="C42" s="195"/>
      <c r="D42" s="195"/>
      <c r="E42" s="195"/>
      <c r="F42" s="195"/>
    </row>
    <row r="43" spans="1:7" ht="20.100000000000001" customHeight="1">
      <c r="A43" s="195"/>
      <c r="B43" s="220" t="s">
        <v>167</v>
      </c>
      <c r="C43" s="195"/>
      <c r="D43" s="195"/>
      <c r="E43" s="195"/>
      <c r="F43" s="195"/>
    </row>
    <row r="44" spans="1:7" ht="20.100000000000001" customHeight="1">
      <c r="A44" s="195"/>
      <c r="B44" s="216" t="str">
        <f>VLOOKUP(B45,TranslationTable,3,FALSE)</f>
        <v xml:space="preserve">Diagrama  </v>
      </c>
      <c r="C44" s="716"/>
      <c r="D44" s="717"/>
      <c r="E44" s="718"/>
      <c r="F44" s="195"/>
    </row>
    <row r="45" spans="1:7" ht="20.100000000000001" customHeight="1">
      <c r="A45" s="195"/>
      <c r="B45" s="217" t="s">
        <v>168</v>
      </c>
      <c r="C45" s="719"/>
      <c r="D45" s="720"/>
      <c r="E45" s="721"/>
      <c r="F45" s="195"/>
    </row>
    <row r="46" spans="1:7" ht="20.100000000000001" customHeight="1">
      <c r="A46" s="195"/>
      <c r="B46" s="216" t="str">
        <f>VLOOKUP(B47,TranslationTable,3,FALSE)</f>
        <v>Contenido de base biológica certificado</v>
      </c>
      <c r="C46" s="722"/>
      <c r="D46" s="195" t="s">
        <v>156</v>
      </c>
      <c r="E46" s="195"/>
      <c r="F46" s="195"/>
    </row>
    <row r="47" spans="1:7" ht="20.100000000000001" customHeight="1">
      <c r="A47" s="195"/>
      <c r="B47" s="217" t="s">
        <v>169</v>
      </c>
      <c r="C47" s="713"/>
      <c r="D47" s="195"/>
      <c r="E47" s="195"/>
      <c r="F47" s="195"/>
    </row>
    <row r="48" spans="1:7" ht="20.100000000000001" customHeight="1">
      <c r="A48" s="195"/>
      <c r="B48" s="216" t="str">
        <f>VLOOKUP(B49,TranslationTable,3,FALSE)</f>
        <v>Validez de la fecha de vencimiento</v>
      </c>
      <c r="C48" s="712"/>
      <c r="D48" s="195"/>
      <c r="E48" s="195"/>
      <c r="F48" s="195"/>
    </row>
    <row r="49" spans="1:7" ht="20.100000000000001" customHeight="1">
      <c r="A49" s="195"/>
      <c r="B49" s="217" t="s">
        <v>170</v>
      </c>
      <c r="C49" s="713"/>
      <c r="D49" s="195"/>
      <c r="E49" s="195"/>
      <c r="F49" s="195"/>
    </row>
    <row r="50" spans="1:7" ht="8.1" customHeight="1">
      <c r="A50" s="195"/>
      <c r="B50" s="205"/>
      <c r="C50" s="195"/>
      <c r="D50" s="195"/>
      <c r="E50" s="195"/>
      <c r="F50" s="195"/>
    </row>
    <row r="51" spans="1:7" ht="20.100000000000001" customHeight="1">
      <c r="A51" s="195"/>
      <c r="B51" s="214" t="str">
        <f>VLOOKUP(B52,TranslationTable,3,FALSE)</f>
        <v>Adjunte el certificado/informe de validación:</v>
      </c>
      <c r="C51" s="195"/>
      <c r="D51" s="195"/>
      <c r="E51" s="195"/>
      <c r="F51" s="195"/>
    </row>
    <row r="52" spans="1:7" ht="20.100000000000001" customHeight="1">
      <c r="A52" s="195"/>
      <c r="B52" s="220" t="s">
        <v>171</v>
      </c>
      <c r="C52" s="195"/>
      <c r="D52" s="195"/>
      <c r="E52" s="195"/>
      <c r="F52" s="195"/>
    </row>
    <row r="53" spans="1:7" ht="60" customHeight="1">
      <c r="A53" s="195"/>
      <c r="B53" s="709" t="s">
        <v>166</v>
      </c>
      <c r="C53" s="710"/>
      <c r="D53" s="710"/>
      <c r="E53" s="711"/>
      <c r="F53" s="195"/>
      <c r="G53" s="207">
        <f>IF(ISNUMBER(SEARCH("*create from file&gt;browse*",B53)),1,"")</f>
        <v>1</v>
      </c>
    </row>
    <row r="54" spans="1:7" ht="6.95" customHeight="1">
      <c r="A54" s="195"/>
      <c r="B54" s="195"/>
      <c r="C54" s="195"/>
      <c r="D54" s="195"/>
      <c r="E54" s="195"/>
      <c r="F54" s="195"/>
    </row>
    <row r="55" spans="1:7" ht="20.100000000000001" customHeight="1">
      <c r="A55" s="195"/>
      <c r="B55" s="214" t="str">
        <f>VLOOKUP(B56,TranslationTable,3,FALSE)</f>
        <v>Adjuntos de contenido de base biológica:</v>
      </c>
      <c r="C55" s="195"/>
      <c r="D55" s="195"/>
      <c r="E55" s="195"/>
      <c r="F55" s="195"/>
    </row>
    <row r="56" spans="1:7" ht="20.100000000000001" customHeight="1">
      <c r="A56" s="195"/>
      <c r="B56" s="220" t="s">
        <v>172</v>
      </c>
      <c r="C56" s="195"/>
      <c r="D56" s="195"/>
      <c r="E56" s="195"/>
      <c r="F56" s="195"/>
    </row>
    <row r="57" spans="1:7" ht="60" customHeight="1">
      <c r="A57" s="195"/>
      <c r="B57" s="709" t="s">
        <v>166</v>
      </c>
      <c r="C57" s="710"/>
      <c r="D57" s="710"/>
      <c r="E57" s="711"/>
      <c r="F57" s="195"/>
      <c r="G57" s="207">
        <f>IF(ISNUMBER(SEARCH("*create from file&gt;browse*",B57)),1,"")</f>
        <v>1</v>
      </c>
    </row>
    <row r="58" spans="1:7" ht="18" customHeight="1">
      <c r="A58" s="195"/>
      <c r="B58" s="195"/>
      <c r="C58" s="195"/>
      <c r="D58" s="195"/>
      <c r="E58" s="195"/>
      <c r="F58" s="195"/>
    </row>
    <row r="59" spans="1:7" ht="15" customHeight="1">
      <c r="A59" s="399" t="str">
        <f>VLOOKUP(A60,TranslationTable,3,FALSE)</f>
        <v>Contenido reciclado</v>
      </c>
      <c r="B59" s="399"/>
      <c r="C59" s="399"/>
      <c r="D59" s="399"/>
      <c r="E59" s="399"/>
      <c r="F59" s="399"/>
    </row>
    <row r="60" spans="1:7" ht="14.25" customHeight="1">
      <c r="A60" s="400" t="s">
        <v>173</v>
      </c>
      <c r="B60" s="400"/>
      <c r="C60" s="400"/>
      <c r="D60" s="400"/>
      <c r="E60" s="400"/>
      <c r="F60" s="400"/>
    </row>
    <row r="61" spans="1:7" ht="6.95" customHeight="1">
      <c r="A61" s="211"/>
      <c r="B61" s="16"/>
      <c r="C61" s="211"/>
      <c r="D61" s="211"/>
      <c r="E61" s="211"/>
      <c r="F61" s="211"/>
    </row>
    <row r="62" spans="1:7" ht="20.100000000000001" customHeight="1">
      <c r="A62" s="195"/>
      <c r="B62" s="214" t="str">
        <f>VLOOKUP(B63,TranslationTable,3,FALSE)</f>
        <v>¿El producto tiene contenido reciclado?*</v>
      </c>
      <c r="C62" s="712" t="s">
        <v>1356</v>
      </c>
      <c r="D62" s="195"/>
      <c r="E62" s="195"/>
      <c r="F62" s="195"/>
    </row>
    <row r="63" spans="1:7" ht="20.100000000000001" customHeight="1">
      <c r="A63" s="195"/>
      <c r="B63" s="213" t="s">
        <v>174</v>
      </c>
      <c r="C63" s="713"/>
      <c r="D63" s="195"/>
      <c r="E63" s="195"/>
      <c r="F63" s="195"/>
    </row>
    <row r="64" spans="1:7" ht="49.5" customHeight="1">
      <c r="A64" s="195"/>
      <c r="B64" s="723" t="str">
        <f>VLOOKUP(B65,TranslationTable,3,FALSE)</f>
        <v>*Nota: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v>
      </c>
      <c r="C64" s="723"/>
      <c r="D64" s="723"/>
      <c r="E64" s="723"/>
      <c r="F64" s="200"/>
    </row>
    <row r="65" spans="1:20" hidden="1">
      <c r="A65" s="195"/>
      <c r="B65" s="201" t="s">
        <v>175</v>
      </c>
      <c r="C65" s="200"/>
      <c r="D65" s="200"/>
      <c r="E65" s="200"/>
      <c r="F65" s="200"/>
    </row>
    <row r="66" spans="1:20" ht="48" customHeight="1">
      <c r="A66" s="195"/>
      <c r="B66" s="724" t="s">
        <v>176</v>
      </c>
      <c r="C66" s="724"/>
      <c r="D66" s="724"/>
      <c r="E66" s="724"/>
      <c r="F66" s="200"/>
    </row>
    <row r="67" spans="1:20" ht="8.1" customHeight="1">
      <c r="A67" s="195"/>
      <c r="B67" s="195"/>
      <c r="C67" s="195"/>
      <c r="D67" s="195"/>
      <c r="E67" s="195"/>
      <c r="F67" s="195"/>
    </row>
    <row r="68" spans="1:20" ht="20.100000000000001" customHeight="1">
      <c r="A68" s="195"/>
      <c r="B68" s="214" t="str">
        <f>VLOOKUP(B69,TranslationTable,3,FALSE)</f>
        <v>Contenido preconsumo</v>
      </c>
      <c r="C68" s="712"/>
      <c r="D68" s="195" t="s">
        <v>156</v>
      </c>
      <c r="E68" s="195"/>
      <c r="F68" s="195"/>
    </row>
    <row r="69" spans="1:20" ht="20.100000000000001" customHeight="1">
      <c r="A69" s="195"/>
      <c r="B69" s="213" t="s">
        <v>177</v>
      </c>
      <c r="C69" s="713"/>
      <c r="D69" s="195"/>
      <c r="E69" s="195"/>
      <c r="F69" s="195"/>
    </row>
    <row r="70" spans="1:20" ht="20.100000000000001" customHeight="1">
      <c r="A70" s="195"/>
      <c r="B70" s="214" t="str">
        <f>VLOOKUP(B71,TranslationTable,3,FALSE)</f>
        <v>Contenido posconsumo</v>
      </c>
      <c r="C70" s="712"/>
      <c r="D70" s="195" t="s">
        <v>156</v>
      </c>
      <c r="E70" s="195"/>
      <c r="F70" s="195"/>
    </row>
    <row r="71" spans="1:20" ht="20.100000000000001" customHeight="1">
      <c r="A71" s="195"/>
      <c r="B71" s="213" t="s">
        <v>178</v>
      </c>
      <c r="C71" s="713"/>
      <c r="D71" s="195"/>
      <c r="E71" s="195"/>
      <c r="F71" s="195"/>
    </row>
    <row r="72" spans="1:20" ht="6.95" customHeight="1">
      <c r="A72" s="195"/>
      <c r="B72" s="202"/>
      <c r="C72" s="212"/>
      <c r="D72" s="195"/>
      <c r="E72" s="195"/>
      <c r="F72" s="195"/>
    </row>
    <row r="73" spans="1:20" ht="36.75" customHeight="1">
      <c r="A73" s="195"/>
      <c r="B73" s="723" t="str">
        <f>VLOOKUP(B74,TranslationTable,3,FALSE)</f>
        <v>Adjunte informes o certificados y certificaciones de terceros de contenido reciclado en el cuadro correspondiente:</v>
      </c>
      <c r="C73" s="723"/>
      <c r="D73" s="723"/>
      <c r="E73" s="195"/>
      <c r="F73" s="195"/>
    </row>
    <row r="74" spans="1:20" ht="22.5" customHeight="1">
      <c r="A74" s="195"/>
      <c r="B74" s="213" t="s">
        <v>179</v>
      </c>
      <c r="C74" s="215"/>
      <c r="D74" s="215"/>
      <c r="E74" s="195"/>
      <c r="F74" s="195"/>
    </row>
    <row r="75" spans="1:20" s="207" customFormat="1" ht="60" customHeight="1">
      <c r="A75" s="195"/>
      <c r="B75" s="709" t="s">
        <v>166</v>
      </c>
      <c r="C75" s="710"/>
      <c r="D75" s="710"/>
      <c r="E75" s="711"/>
      <c r="F75" s="195"/>
      <c r="H75" s="89"/>
      <c r="I75" s="89"/>
      <c r="J75" s="89"/>
      <c r="K75" s="89"/>
      <c r="L75" s="89"/>
      <c r="M75" s="89"/>
      <c r="N75" s="89"/>
      <c r="O75" s="89"/>
      <c r="P75" s="89"/>
      <c r="Q75" s="89"/>
      <c r="R75" s="89"/>
      <c r="S75" s="89"/>
      <c r="T75" s="89"/>
    </row>
    <row r="76" spans="1:20" s="207" customFormat="1" ht="20.100000000000001" customHeight="1">
      <c r="A76" s="195"/>
      <c r="B76" s="195"/>
      <c r="C76" s="61"/>
      <c r="D76" s="195"/>
      <c r="E76" s="195"/>
      <c r="F76" s="195"/>
      <c r="H76" s="89"/>
      <c r="I76" s="89"/>
      <c r="J76" s="89"/>
      <c r="K76" s="89"/>
      <c r="L76" s="89"/>
      <c r="M76" s="89"/>
      <c r="N76" s="89"/>
      <c r="O76" s="89"/>
      <c r="P76" s="89"/>
      <c r="Q76" s="89"/>
      <c r="R76" s="89"/>
      <c r="S76" s="89"/>
      <c r="T76" s="89"/>
    </row>
  </sheetData>
  <sheetProtection algorithmName="SHA-512" hashValue="6wxxZ43kn+BPRguO/xoxuSlD7kWT+iUO+h1V4kHwS1rHh89xgellvFqJa4anrmPfjCY4yk2ChlNAcEB/5VQNnQ==" saltValue="lG0UjsCJy9LnF8zi9id/Yg==" spinCount="100000" sheet="1"/>
  <mergeCells count="31">
    <mergeCell ref="A60:F60"/>
    <mergeCell ref="B75:E75"/>
    <mergeCell ref="C62:C63"/>
    <mergeCell ref="C68:C69"/>
    <mergeCell ref="C70:C71"/>
    <mergeCell ref="B73:D73"/>
    <mergeCell ref="B64:E64"/>
    <mergeCell ref="B66:E66"/>
    <mergeCell ref="A2:D2"/>
    <mergeCell ref="C12:C13"/>
    <mergeCell ref="C18:C19"/>
    <mergeCell ref="C20:C21"/>
    <mergeCell ref="A9:F9"/>
    <mergeCell ref="A4:F4"/>
    <mergeCell ref="A10:E10"/>
    <mergeCell ref="A3:D3"/>
    <mergeCell ref="B15:C15"/>
    <mergeCell ref="B57:E57"/>
    <mergeCell ref="A59:F59"/>
    <mergeCell ref="C22:C23"/>
    <mergeCell ref="B40:E40"/>
    <mergeCell ref="C48:C49"/>
    <mergeCell ref="B53:E53"/>
    <mergeCell ref="C24:C25"/>
    <mergeCell ref="C26:C27"/>
    <mergeCell ref="C35:C36"/>
    <mergeCell ref="C44:E45"/>
    <mergeCell ref="C46:C47"/>
    <mergeCell ref="C28:C29"/>
    <mergeCell ref="C30:C31"/>
    <mergeCell ref="C33:C34"/>
  </mergeCells>
  <conditionalFormatting sqref="A4:A5">
    <cfRule type="containsText" dxfId="13" priority="7" operator="containsText" text="January 00 1900">
      <formula>NOT(ISERROR(SEARCH("January 00 1900",A4)))</formula>
    </cfRule>
    <cfRule type="cellIs" dxfId="12" priority="8" operator="equal">
      <formula>0</formula>
    </cfRule>
  </conditionalFormatting>
  <conditionalFormatting sqref="B40:E40">
    <cfRule type="expression" dxfId="11" priority="5">
      <formula>$G$40=1</formula>
    </cfRule>
  </conditionalFormatting>
  <conditionalFormatting sqref="B53:E53">
    <cfRule type="expression" dxfId="10" priority="4">
      <formula>$G$53=1</formula>
    </cfRule>
  </conditionalFormatting>
  <conditionalFormatting sqref="B57:E57">
    <cfRule type="expression" dxfId="9" priority="3">
      <formula>$G$57=1</formula>
    </cfRule>
  </conditionalFormatting>
  <conditionalFormatting sqref="B75:E75">
    <cfRule type="expression" dxfId="8" priority="1">
      <formula>$G$57=1</formula>
    </cfRule>
  </conditionalFormatting>
  <hyperlinks>
    <hyperlink ref="A6" r:id="rId1" display="https://procurement.ppg.com/Raw-Material-Introduction" xr:uid="{00000000-0004-0000-0400-000000000000}"/>
  </hyperlinks>
  <printOptions horizontalCentered="1"/>
  <pageMargins left="0.1" right="0.1" top="0.75" bottom="0" header="0.3" footer="0.3"/>
  <pageSetup scale="98" fitToHeight="0" orientation="portrait" r:id="rId2"/>
  <rowBreaks count="1" manualBreakCount="1">
    <brk id="57" max="16383" man="1"/>
  </rowBreaks>
  <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FB991BE9-82C0-49B1-B812-A25DB833DEA2}">
            <xm:f>NOT(ISERROR(SEARCH(", , ",A4)))</xm:f>
            <xm:f>", , "</xm:f>
            <x14:dxf>
              <font>
                <color theme="5"/>
              </font>
              <fill>
                <patternFill>
                  <bgColor theme="5"/>
                </patternFill>
              </fill>
            </x14:dxf>
          </x14:cfRule>
          <xm:sqref>A4:A5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Dropdowns!$D$99:$D$101</xm:f>
          </x14:formula1>
          <xm:sqref>C12 C33 C18 C26 C62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704C5-4DE0-4DF0-A536-7F4C0A602D3C}">
  <sheetPr>
    <tabColor theme="7"/>
    <pageSetUpPr fitToPage="1"/>
  </sheetPr>
  <dimension ref="A1:I142"/>
  <sheetViews>
    <sheetView tabSelected="1" workbookViewId="0">
      <selection activeCell="E7" sqref="E7:F8"/>
    </sheetView>
  </sheetViews>
  <sheetFormatPr defaultRowHeight="14.25"/>
  <cols>
    <col min="1" max="1" width="3.625" style="89" customWidth="1"/>
    <col min="2" max="2" width="9.75" style="89" customWidth="1"/>
    <col min="3" max="3" width="10.75" style="89" customWidth="1"/>
    <col min="4" max="4" width="25.125" style="89" customWidth="1"/>
    <col min="5" max="5" width="13.5" style="89" customWidth="1"/>
    <col min="6" max="6" width="15.75" style="89" bestFit="1" customWidth="1"/>
    <col min="7" max="7" width="46.25" style="89" customWidth="1"/>
    <col min="8" max="8" width="3.625" style="89" customWidth="1"/>
    <col min="9" max="16384" width="9" style="89"/>
  </cols>
  <sheetData>
    <row r="1" spans="1:8" ht="8.1" customHeight="1">
      <c r="A1" s="248"/>
      <c r="B1" s="248"/>
      <c r="C1" s="248"/>
      <c r="D1" s="248"/>
      <c r="E1" s="248"/>
      <c r="F1" s="248"/>
      <c r="G1" s="248"/>
      <c r="H1" s="248"/>
    </row>
    <row r="2" spans="1:8" ht="30" customHeight="1">
      <c r="A2" s="804" t="str">
        <f>VLOOKUP(A3,TranslationTable,3,FALSE)</f>
        <v>Parte F Análisis del Ciclo de Vida y Huella de Carbono</v>
      </c>
      <c r="B2" s="804"/>
      <c r="C2" s="804"/>
      <c r="D2" s="804"/>
      <c r="E2" s="467"/>
      <c r="F2" s="467"/>
      <c r="G2" s="249"/>
      <c r="H2" s="248"/>
    </row>
    <row r="3" spans="1:8" ht="15.95" customHeight="1">
      <c r="A3" s="398" t="s">
        <v>3447</v>
      </c>
      <c r="B3" s="398"/>
      <c r="C3" s="398"/>
      <c r="D3" s="398"/>
      <c r="E3" s="252"/>
      <c r="F3" s="249"/>
      <c r="G3" s="249"/>
      <c r="H3" s="248"/>
    </row>
    <row r="4" spans="1:8" s="250" customFormat="1" ht="15.95" customHeight="1">
      <c r="A4" s="528" t="str">
        <f>'A - Contact Info'!A4</f>
        <v>, , January 00 1900</v>
      </c>
      <c r="B4" s="528"/>
      <c r="C4" s="528"/>
      <c r="D4" s="528"/>
      <c r="E4" s="528"/>
      <c r="F4" s="528"/>
      <c r="G4" s="528"/>
      <c r="H4" s="528"/>
    </row>
    <row r="5" spans="1:8" ht="15">
      <c r="A5" s="397" t="s">
        <v>15</v>
      </c>
      <c r="B5" s="397"/>
      <c r="C5" s="61"/>
      <c r="D5" s="61"/>
      <c r="E5" s="61"/>
      <c r="F5" s="61"/>
      <c r="G5" s="61"/>
      <c r="H5" s="61"/>
    </row>
    <row r="6" spans="1:8">
      <c r="A6" s="61"/>
      <c r="B6" s="61"/>
      <c r="C6" s="61"/>
      <c r="D6" s="61"/>
      <c r="E6" s="61"/>
      <c r="F6" s="61"/>
      <c r="G6" s="61"/>
      <c r="H6" s="61"/>
    </row>
    <row r="7" spans="1:8" ht="30" customHeight="1">
      <c r="A7" s="61"/>
      <c r="B7" s="251" t="str">
        <f>VLOOKUP(B8,TranslationTable,3,FALSE)</f>
        <v>¿Cuenta con datos del LCA para este producto?</v>
      </c>
      <c r="C7" s="61"/>
      <c r="D7" s="61"/>
      <c r="E7" s="435" t="s">
        <v>1356</v>
      </c>
      <c r="F7" s="437"/>
      <c r="G7" s="61"/>
      <c r="H7" s="61"/>
    </row>
    <row r="8" spans="1:8" ht="30" customHeight="1">
      <c r="A8" s="61"/>
      <c r="B8" s="222" t="s">
        <v>181</v>
      </c>
      <c r="C8" s="61"/>
      <c r="D8" s="61"/>
      <c r="E8" s="438"/>
      <c r="F8" s="440"/>
      <c r="G8" s="61"/>
      <c r="H8" s="61"/>
    </row>
    <row r="9" spans="1:8" ht="15">
      <c r="A9" s="61"/>
      <c r="B9" s="226"/>
      <c r="C9" s="61"/>
      <c r="D9" s="61"/>
      <c r="E9" s="61"/>
      <c r="F9" s="61"/>
      <c r="G9" s="61"/>
      <c r="H9" s="61"/>
    </row>
    <row r="10" spans="1:8" ht="15">
      <c r="A10" s="195"/>
      <c r="B10" s="251" t="str">
        <f>VLOOKUP(B11,TranslationTable,3,FALSE)</f>
        <v>Para obtener actualizaciones de los valores del LCA para esta materia prima, proporcione un nombre de contacto:</v>
      </c>
      <c r="C10" s="195"/>
      <c r="D10" s="195"/>
      <c r="E10" s="195"/>
      <c r="F10" s="195"/>
      <c r="G10" s="61"/>
      <c r="H10" s="61"/>
    </row>
    <row r="11" spans="1:8">
      <c r="A11" s="195"/>
      <c r="B11" s="222" t="s">
        <v>184</v>
      </c>
      <c r="C11" s="195"/>
      <c r="D11" s="195"/>
      <c r="E11" s="195"/>
      <c r="F11" s="195"/>
      <c r="G11" s="61"/>
      <c r="H11" s="61"/>
    </row>
    <row r="12" spans="1:8">
      <c r="A12" s="195"/>
      <c r="B12" s="195"/>
      <c r="C12" s="195"/>
      <c r="D12" s="195"/>
      <c r="E12" s="195"/>
      <c r="F12" s="195"/>
      <c r="G12" s="61"/>
      <c r="H12" s="61"/>
    </row>
    <row r="13" spans="1:8" ht="18" customHeight="1">
      <c r="A13" s="195"/>
      <c r="B13" s="268" t="str">
        <f>VLOOKUP(B14,TranslationTable,3,FALSE)</f>
        <v>Nombre del contacto</v>
      </c>
      <c r="C13" s="195"/>
      <c r="D13" s="61"/>
      <c r="E13" s="716"/>
      <c r="F13" s="717"/>
      <c r="G13" s="718"/>
      <c r="H13" s="61"/>
    </row>
    <row r="14" spans="1:8" ht="18" customHeight="1">
      <c r="A14" s="195"/>
      <c r="B14" s="267" t="s">
        <v>18</v>
      </c>
      <c r="C14" s="195"/>
      <c r="D14" s="61"/>
      <c r="E14" s="719"/>
      <c r="F14" s="720"/>
      <c r="G14" s="721"/>
      <c r="H14" s="61"/>
    </row>
    <row r="15" spans="1:8" ht="18" customHeight="1">
      <c r="A15" s="195"/>
      <c r="B15" s="268" t="str">
        <f>VLOOKUP(B16,TranslationTable,3,FALSE)</f>
        <v>Número de teléfono del contacto</v>
      </c>
      <c r="C15" s="195"/>
      <c r="D15" s="61"/>
      <c r="E15" s="716"/>
      <c r="F15" s="717"/>
      <c r="G15" s="718"/>
      <c r="H15" s="61"/>
    </row>
    <row r="16" spans="1:8" ht="18" customHeight="1">
      <c r="A16" s="195"/>
      <c r="B16" s="267" t="s">
        <v>19</v>
      </c>
      <c r="C16" s="195"/>
      <c r="D16" s="61"/>
      <c r="E16" s="719"/>
      <c r="F16" s="720"/>
      <c r="G16" s="721"/>
      <c r="H16" s="61"/>
    </row>
    <row r="17" spans="1:8" ht="18" customHeight="1">
      <c r="A17" s="195"/>
      <c r="B17" s="268" t="str">
        <f>VLOOKUP(B18,TranslationTable,3,FALSE)</f>
        <v>Correo electrónico</v>
      </c>
      <c r="C17" s="195"/>
      <c r="D17" s="61"/>
      <c r="E17" s="716"/>
      <c r="F17" s="717"/>
      <c r="G17" s="718"/>
      <c r="H17" s="61"/>
    </row>
    <row r="18" spans="1:8" ht="18" customHeight="1">
      <c r="A18" s="195"/>
      <c r="B18" s="267" t="s">
        <v>20</v>
      </c>
      <c r="C18" s="195"/>
      <c r="D18" s="61"/>
      <c r="E18" s="719"/>
      <c r="F18" s="720"/>
      <c r="G18" s="721"/>
      <c r="H18" s="61"/>
    </row>
    <row r="19" spans="1:8">
      <c r="A19" s="195"/>
      <c r="B19" s="195"/>
      <c r="C19" s="61"/>
      <c r="D19" s="61"/>
      <c r="E19" s="61"/>
      <c r="F19" s="195"/>
      <c r="G19" s="195"/>
      <c r="H19" s="61"/>
    </row>
    <row r="20" spans="1:8" ht="45" customHeight="1">
      <c r="A20" s="195"/>
      <c r="B20" s="808" t="str">
        <f>VLOOKUP(B21,TranslationTable,3,FALSE)</f>
        <v>Los datos de su empresa se incluirán como parte de los cálculos del ACV de las fórmulas de PPG.  Como tal, no será posible extraer información medioambiental de sus productos de ninguna declaración pública. PPG nunca presentará los datos de forma tal que cualquier persona ajena a PPG pueda calcular el impacto de su producto a partir de los datos presentados por PPG.</v>
      </c>
      <c r="C20" s="808"/>
      <c r="D20" s="808"/>
      <c r="E20" s="808"/>
      <c r="F20" s="808"/>
      <c r="G20" s="808"/>
      <c r="H20" s="61"/>
    </row>
    <row r="21" spans="1:8" hidden="1">
      <c r="A21" s="195"/>
      <c r="B21" s="270" t="s">
        <v>3555</v>
      </c>
      <c r="C21" s="61"/>
      <c r="D21" s="61"/>
      <c r="E21" s="61"/>
      <c r="F21" s="195"/>
      <c r="G21" s="195"/>
      <c r="H21" s="61"/>
    </row>
    <row r="22" spans="1:8" ht="45" customHeight="1">
      <c r="A22" s="195"/>
      <c r="B22" s="772" t="s">
        <v>1842</v>
      </c>
      <c r="C22" s="772"/>
      <c r="D22" s="772"/>
      <c r="E22" s="772"/>
      <c r="F22" s="772"/>
      <c r="G22" s="772"/>
      <c r="H22" s="61"/>
    </row>
    <row r="23" spans="1:8">
      <c r="A23" s="195"/>
      <c r="B23" s="195"/>
      <c r="C23" s="195"/>
      <c r="D23" s="195"/>
      <c r="E23" s="195"/>
      <c r="F23" s="195"/>
      <c r="G23" s="195"/>
      <c r="H23" s="61"/>
    </row>
    <row r="24" spans="1:8" ht="15">
      <c r="A24" s="195"/>
      <c r="B24" s="269" t="str">
        <f>VLOOKUP(B25,TranslationTable,3,FALSE)</f>
        <v>Indique cómo y dónde se envían sus productos a PPG (responda en función de la(s) localidad(es) principal(es) y el modo de transporte):</v>
      </c>
      <c r="C24" s="195"/>
      <c r="D24" s="195"/>
      <c r="E24" s="195"/>
      <c r="F24" s="195"/>
      <c r="G24" s="195"/>
      <c r="H24" s="61"/>
    </row>
    <row r="25" spans="1:8" ht="15" customHeight="1">
      <c r="A25" s="195"/>
      <c r="B25" s="772" t="s">
        <v>3448</v>
      </c>
      <c r="C25" s="772"/>
      <c r="D25" s="772"/>
      <c r="E25" s="772"/>
      <c r="F25" s="772"/>
      <c r="G25" s="772"/>
      <c r="H25" s="61"/>
    </row>
    <row r="26" spans="1:8" ht="15" customHeight="1">
      <c r="A26" s="195"/>
      <c r="B26" s="215"/>
      <c r="C26" s="215"/>
      <c r="D26" s="215"/>
      <c r="E26" s="215"/>
      <c r="F26" s="221"/>
      <c r="G26" s="221"/>
      <c r="H26" s="61"/>
    </row>
    <row r="27" spans="1:8" ht="15" customHeight="1">
      <c r="A27" s="195"/>
      <c r="B27" s="268" t="str">
        <f>VLOOKUP(B28,TranslationTable,3,FALSE)</f>
        <v>Localidad(es) desde donde se envían sus productos:</v>
      </c>
      <c r="C27" s="215"/>
      <c r="D27" s="215"/>
      <c r="E27" s="215"/>
      <c r="F27" s="773"/>
      <c r="G27" s="774"/>
      <c r="H27" s="61"/>
    </row>
    <row r="28" spans="1:8" ht="18" customHeight="1">
      <c r="A28" s="195"/>
      <c r="B28" s="267" t="s">
        <v>3449</v>
      </c>
      <c r="C28" s="230"/>
      <c r="D28" s="245"/>
      <c r="E28" s="215"/>
      <c r="F28" s="775"/>
      <c r="G28" s="776"/>
      <c r="H28" s="61"/>
    </row>
    <row r="29" spans="1:8" ht="18" customHeight="1">
      <c r="A29" s="195"/>
      <c r="B29" s="268" t="str">
        <f>VLOOKUP(B30,TranslationTable,3,FALSE)</f>
        <v>Cómo se envían sus productos a PPG:</v>
      </c>
      <c r="C29" s="230"/>
      <c r="D29" s="245"/>
      <c r="E29" s="215"/>
      <c r="F29" s="773" t="s">
        <v>1356</v>
      </c>
      <c r="G29" s="774"/>
      <c r="H29" s="61"/>
    </row>
    <row r="30" spans="1:8" ht="18" customHeight="1">
      <c r="A30" s="195"/>
      <c r="B30" s="267" t="s">
        <v>3450</v>
      </c>
      <c r="C30" s="230"/>
      <c r="D30" s="245"/>
      <c r="E30" s="215"/>
      <c r="F30" s="775"/>
      <c r="G30" s="776"/>
      <c r="H30" s="61"/>
    </row>
    <row r="31" spans="1:8">
      <c r="A31" s="195"/>
      <c r="B31" s="195"/>
      <c r="C31" s="61"/>
      <c r="D31" s="195"/>
      <c r="E31" s="195"/>
      <c r="F31" s="195"/>
      <c r="G31" s="195"/>
      <c r="H31" s="61"/>
    </row>
    <row r="32" spans="1:8" ht="15">
      <c r="A32" s="195"/>
      <c r="B32" s="269" t="str">
        <f>VLOOKUP(B33,TranslationTable,3,FALSE)</f>
        <v>Si existen datos disponibles del ACV, existen dos opciones de entrega de datos aceptadas por PPG:</v>
      </c>
      <c r="C32" s="61"/>
      <c r="D32" s="195"/>
      <c r="E32" s="195"/>
      <c r="F32" s="195"/>
      <c r="G32" s="195"/>
      <c r="H32" s="61"/>
    </row>
    <row r="33" spans="1:9">
      <c r="A33" s="61"/>
      <c r="B33" s="39" t="s">
        <v>3553</v>
      </c>
      <c r="C33" s="61"/>
      <c r="D33" s="61"/>
      <c r="E33" s="61"/>
      <c r="F33" s="61"/>
      <c r="G33" s="61"/>
      <c r="H33" s="61"/>
    </row>
    <row r="34" spans="1:9">
      <c r="A34" s="61"/>
      <c r="B34" s="61"/>
      <c r="C34" s="61"/>
      <c r="D34" s="61"/>
      <c r="E34" s="61"/>
      <c r="F34" s="61"/>
      <c r="G34" s="61"/>
      <c r="H34" s="61"/>
    </row>
    <row r="35" spans="1:9" ht="27.95" customHeight="1">
      <c r="A35" s="61"/>
      <c r="B35" s="777" t="str">
        <f>VLOOKUP(B37,TranslationTable,3,FALSE)</f>
        <v>Opción 1</v>
      </c>
      <c r="C35" s="809" t="str">
        <f>VLOOKUP(C36,TranslationTable,3,FALSE)</f>
        <v xml:space="preserve">Proporcionar un archivo de importación de conjunto de datos SimaPro agregado (también conocido como conjunto de datos del sistema).  </v>
      </c>
      <c r="D35" s="810"/>
      <c r="E35" s="810"/>
      <c r="F35" s="810"/>
      <c r="G35" s="811"/>
      <c r="H35" s="61"/>
    </row>
    <row r="36" spans="1:9" ht="18" customHeight="1">
      <c r="A36" s="61"/>
      <c r="B36" s="778"/>
      <c r="C36" s="309" t="s">
        <v>3640</v>
      </c>
      <c r="D36" s="304"/>
      <c r="E36" s="304"/>
      <c r="F36" s="304"/>
      <c r="G36" s="304"/>
      <c r="H36" s="61"/>
    </row>
    <row r="37" spans="1:9" ht="27.95" customHeight="1">
      <c r="A37" s="61"/>
      <c r="B37" s="779" t="s">
        <v>3451</v>
      </c>
      <c r="C37" s="802" t="str">
        <f>VLOOKUP(I38,TranslationTable,3,FALSE)</f>
        <v xml:space="preserve">Si se proporciona, proporcione también los indicadores de cambio climático de la Tabla 1 para garantizar que la importación del conjunto de datos a los sistemas SimaPro de PPG dé resultados coherentes. </v>
      </c>
      <c r="D37" s="803"/>
      <c r="E37" s="803"/>
      <c r="F37" s="803"/>
      <c r="G37" s="803"/>
      <c r="H37" s="61"/>
    </row>
    <row r="38" spans="1:9" ht="25.5" customHeight="1">
      <c r="A38" s="211"/>
      <c r="B38" s="780"/>
      <c r="C38" s="807" t="s">
        <v>5391</v>
      </c>
      <c r="D38" s="807"/>
      <c r="E38" s="807"/>
      <c r="F38" s="807"/>
      <c r="G38" s="807"/>
      <c r="H38" s="61"/>
      <c r="I38" s="207" t="s">
        <v>3565</v>
      </c>
    </row>
    <row r="39" spans="1:9" ht="15" customHeight="1">
      <c r="A39" s="211"/>
      <c r="B39" s="241"/>
      <c r="C39" s="241"/>
      <c r="D39" s="241"/>
      <c r="E39" s="241"/>
      <c r="F39" s="241"/>
      <c r="G39" s="241"/>
      <c r="H39" s="61"/>
    </row>
    <row r="40" spans="1:9" ht="15">
      <c r="A40" s="211"/>
      <c r="B40" s="269" t="str">
        <f>VLOOKUP(B41,TranslationTable,3,FALSE)</f>
        <v>Adjunte el archivo de importación del conjunto de datos del sistema SimaPro a continuación:</v>
      </c>
      <c r="C40" s="241"/>
      <c r="D40" s="241"/>
      <c r="E40" s="241"/>
      <c r="F40" s="241"/>
      <c r="G40" s="241"/>
      <c r="H40" s="61"/>
    </row>
    <row r="41" spans="1:9">
      <c r="A41" s="211"/>
      <c r="B41" s="213" t="s">
        <v>3452</v>
      </c>
      <c r="C41" s="195"/>
      <c r="D41" s="195"/>
      <c r="E41" s="195"/>
      <c r="F41" s="195"/>
      <c r="G41" s="61"/>
      <c r="H41" s="61"/>
    </row>
    <row r="42" spans="1:9" ht="62.25" customHeight="1">
      <c r="A42" s="211"/>
      <c r="B42" s="769" t="s">
        <v>166</v>
      </c>
      <c r="C42" s="770"/>
      <c r="D42" s="770"/>
      <c r="E42" s="770"/>
      <c r="F42" s="770"/>
      <c r="G42" s="771"/>
      <c r="H42" s="61"/>
    </row>
    <row r="43" spans="1:9">
      <c r="A43" s="211"/>
      <c r="B43" s="195"/>
      <c r="C43" s="195"/>
      <c r="D43" s="195"/>
      <c r="E43" s="195"/>
      <c r="F43" s="195"/>
      <c r="G43" s="61"/>
      <c r="H43" s="61"/>
    </row>
    <row r="44" spans="1:9" ht="15.75" thickBot="1">
      <c r="A44" s="211"/>
      <c r="B44" s="269" t="str">
        <f>VLOOKUP(B45,TranslationTable,3,FALSE)</f>
        <v>Tabla 1</v>
      </c>
      <c r="C44" s="195"/>
      <c r="D44" s="195"/>
      <c r="E44" s="195"/>
      <c r="F44" s="195"/>
      <c r="G44" s="61"/>
      <c r="H44" s="61"/>
    </row>
    <row r="45" spans="1:9">
      <c r="A45" s="211"/>
      <c r="B45" s="242" t="s">
        <v>3453</v>
      </c>
      <c r="C45" s="243"/>
      <c r="D45" s="243"/>
      <c r="E45" s="243"/>
      <c r="F45" s="243"/>
      <c r="G45" s="244"/>
      <c r="H45" s="61"/>
    </row>
    <row r="46" spans="1:9" ht="15">
      <c r="A46" s="211"/>
      <c r="B46" s="805" t="str">
        <f>VLOOKUP(B47,TranslationTable,3,FALSE)</f>
        <v>Método de análisis</v>
      </c>
      <c r="C46" s="806"/>
      <c r="D46" s="287" t="str">
        <f>VLOOKUP(D47,TranslationTable,3,FALSE)</f>
        <v>Categoría de impacto</v>
      </c>
      <c r="E46" s="310" t="str">
        <f>VLOOKUP(E47,TranslationTable,3,FALSE)</f>
        <v>Valor</v>
      </c>
      <c r="F46" s="310" t="str">
        <f>VLOOKUP(F47,TranslationTable,3,FALSE)</f>
        <v>Unidad</v>
      </c>
      <c r="G46" s="288" t="str">
        <f>VLOOKUP(G47,TranslationTable,3,FALSE)</f>
        <v>Notas</v>
      </c>
      <c r="H46" s="61"/>
    </row>
    <row r="47" spans="1:9" ht="15" thickBot="1">
      <c r="A47" s="61"/>
      <c r="B47" s="767" t="s">
        <v>3454</v>
      </c>
      <c r="C47" s="768"/>
      <c r="D47" s="289" t="s">
        <v>3455</v>
      </c>
      <c r="E47" s="311" t="s">
        <v>46</v>
      </c>
      <c r="F47" s="311" t="s">
        <v>3456</v>
      </c>
      <c r="G47" s="290" t="s">
        <v>3434</v>
      </c>
      <c r="H47" s="61"/>
    </row>
    <row r="48" spans="1:9" ht="33" customHeight="1">
      <c r="A48" s="61"/>
      <c r="B48" s="782" t="s">
        <v>3457</v>
      </c>
      <c r="C48" s="783"/>
      <c r="D48" s="286" t="str">
        <f>VLOOKUP(D49,TranslationTable,3,FALSE)</f>
        <v>Cambio climático - Total*</v>
      </c>
      <c r="E48" s="760">
        <f>SUM(E50:E55)</f>
        <v>-1</v>
      </c>
      <c r="F48" s="798" t="s">
        <v>3459</v>
      </c>
      <c r="G48" s="796" t="str">
        <f>VLOOKUP(I52,TranslationTable,3,FALSE)</f>
        <v>La sección 6.5.2 de ISO 14067 caracteriza las eliminaciones de CO2 en biomasa como -1 kg CO2 eq/Kg CO2. Del mismo modo, cualquier reemisión de CO2 biogénico se caracterizará como 1 Kg CO2 eq/Kg CO2 (por ejemplo, parte de una materia prima de biomasa se quema para proporcionar calentamiento al proceso).
Si la absorción de CO2 se considera en el cálculo del Cambio Climático - biogénico, de acuerdo con la norma ISO 14067:2018, sección 6.4.9.3. se proporcionará el contenido de carbono biogénico para los estudios de la cuna a la puerta"</v>
      </c>
      <c r="H48" s="61"/>
    </row>
    <row r="49" spans="1:9" ht="33" customHeight="1">
      <c r="A49" s="61"/>
      <c r="B49" s="784"/>
      <c r="C49" s="785"/>
      <c r="D49" s="276" t="s">
        <v>3458</v>
      </c>
      <c r="E49" s="761"/>
      <c r="F49" s="799"/>
      <c r="G49" s="796"/>
      <c r="H49" s="61"/>
    </row>
    <row r="50" spans="1:9" ht="33" customHeight="1">
      <c r="A50" s="61"/>
      <c r="B50" s="786" t="s">
        <v>3457</v>
      </c>
      <c r="C50" s="787"/>
      <c r="D50" s="274" t="str">
        <f>VLOOKUP(D51,TranslationTable,3,FALSE)</f>
        <v>Cambio climático - fósil</v>
      </c>
      <c r="E50" s="737">
        <v>0</v>
      </c>
      <c r="F50" s="794" t="s">
        <v>3459</v>
      </c>
      <c r="G50" s="796"/>
      <c r="H50" s="61"/>
    </row>
    <row r="51" spans="1:9" ht="33" customHeight="1">
      <c r="A51" s="61"/>
      <c r="B51" s="788"/>
      <c r="C51" s="789"/>
      <c r="D51" s="277" t="s">
        <v>3460</v>
      </c>
      <c r="E51" s="738"/>
      <c r="F51" s="800"/>
      <c r="G51" s="796"/>
      <c r="H51" s="61"/>
    </row>
    <row r="52" spans="1:9" ht="33" customHeight="1">
      <c r="A52" s="61"/>
      <c r="B52" s="790" t="s">
        <v>3457</v>
      </c>
      <c r="C52" s="791"/>
      <c r="D52" s="275" t="str">
        <f>VLOOKUP(D53,TranslationTable,3,FALSE)</f>
        <v>Cambio climático - biogénico</v>
      </c>
      <c r="E52" s="744">
        <v>-1</v>
      </c>
      <c r="F52" s="801" t="s">
        <v>3459</v>
      </c>
      <c r="G52" s="755" t="s">
        <v>3556</v>
      </c>
      <c r="H52" s="61"/>
      <c r="I52" s="207" t="s">
        <v>3558</v>
      </c>
    </row>
    <row r="53" spans="1:9" ht="33" customHeight="1">
      <c r="A53" s="61"/>
      <c r="B53" s="784"/>
      <c r="C53" s="785"/>
      <c r="D53" s="276" t="s">
        <v>3461</v>
      </c>
      <c r="E53" s="745"/>
      <c r="F53" s="799"/>
      <c r="G53" s="755"/>
      <c r="H53" s="61"/>
    </row>
    <row r="54" spans="1:9" ht="33" customHeight="1">
      <c r="A54" s="61"/>
      <c r="B54" s="786" t="s">
        <v>3457</v>
      </c>
      <c r="C54" s="787"/>
      <c r="D54" s="274" t="str">
        <f>VLOOKUP(D55,TranslationTable,3,FALSE)</f>
        <v>Cambio climático - uso de suelo y cambio de uso de suelo</v>
      </c>
      <c r="E54" s="737">
        <v>0</v>
      </c>
      <c r="F54" s="794" t="s">
        <v>3557</v>
      </c>
      <c r="G54" s="755"/>
      <c r="H54" s="61"/>
    </row>
    <row r="55" spans="1:9" ht="33" customHeight="1" thickBot="1">
      <c r="A55" s="61"/>
      <c r="B55" s="792"/>
      <c r="C55" s="793"/>
      <c r="D55" s="278" t="s">
        <v>3462</v>
      </c>
      <c r="E55" s="746"/>
      <c r="F55" s="795"/>
      <c r="G55" s="797"/>
      <c r="H55" s="61"/>
    </row>
    <row r="56" spans="1:9" ht="15.75" customHeight="1">
      <c r="A56" s="61"/>
      <c r="B56" s="284" t="str">
        <f>VLOOKUP(B57,TranslationTable,3,FALSE)</f>
        <v>*Valor calculado con base en fósil, biogénico y LULUC</v>
      </c>
      <c r="C56" s="279"/>
      <c r="D56" s="280"/>
      <c r="E56" s="281"/>
      <c r="F56" s="282"/>
      <c r="G56" s="283"/>
      <c r="H56" s="61"/>
    </row>
    <row r="57" spans="1:9">
      <c r="A57" s="61"/>
      <c r="B57" s="285" t="s">
        <v>3463</v>
      </c>
      <c r="C57" s="61"/>
      <c r="D57" s="61"/>
      <c r="E57" s="61"/>
      <c r="F57" s="61"/>
      <c r="G57" s="61"/>
      <c r="H57" s="61"/>
    </row>
    <row r="58" spans="1:9">
      <c r="A58" s="61"/>
      <c r="B58" s="61"/>
      <c r="C58" s="61"/>
      <c r="D58" s="61"/>
      <c r="E58" s="61"/>
      <c r="F58" s="61"/>
      <c r="G58" s="61"/>
      <c r="H58" s="61"/>
    </row>
    <row r="59" spans="1:9" ht="17.100000000000001" customHeight="1">
      <c r="A59" s="61"/>
      <c r="B59" s="777" t="str">
        <f>VLOOKUP(B61,TranslationTable,3,FALSE)</f>
        <v>Opción 2</v>
      </c>
      <c r="C59" s="312" t="str">
        <f>VLOOKUP(C60,TranslationTable,3,FALSE)</f>
        <v>Completar la columna Valor en la Tabla 2 a continuación.</v>
      </c>
      <c r="D59" s="304"/>
      <c r="E59" s="304"/>
      <c r="F59" s="304"/>
      <c r="G59" s="304"/>
      <c r="H59" s="61"/>
    </row>
    <row r="60" spans="1:9" ht="18" customHeight="1">
      <c r="A60" s="61"/>
      <c r="B60" s="778"/>
      <c r="C60" s="305" t="s">
        <v>3465</v>
      </c>
      <c r="D60" s="304"/>
      <c r="E60" s="304"/>
      <c r="F60" s="304"/>
      <c r="G60" s="304"/>
      <c r="H60" s="61"/>
    </row>
    <row r="61" spans="1:9" ht="27.95" customHeight="1">
      <c r="A61" s="61"/>
      <c r="B61" s="733" t="s">
        <v>3464</v>
      </c>
      <c r="C61" s="802" t="str">
        <f>VLOOKUP(C62,TranslationTable,3,FALSE)</f>
        <v>Resultados del ACV de la cuna a la puerta por kilogramo de material, incluida la emisión que se produce en sus instalaciones, sin empacar sus productos y sin el transporte de sus productos a PPG.</v>
      </c>
      <c r="D61" s="803"/>
      <c r="E61" s="803"/>
      <c r="F61" s="803"/>
      <c r="G61" s="803"/>
      <c r="H61" s="61"/>
    </row>
    <row r="62" spans="1:9" ht="27" customHeight="1">
      <c r="A62" s="61"/>
      <c r="B62" s="734"/>
      <c r="C62" s="781" t="s">
        <v>3466</v>
      </c>
      <c r="D62" s="781"/>
      <c r="E62" s="781"/>
      <c r="F62" s="781"/>
      <c r="G62" s="781"/>
      <c r="H62" s="61"/>
    </row>
    <row r="63" spans="1:9" ht="15">
      <c r="A63" s="61"/>
      <c r="B63" s="238"/>
      <c r="C63" s="61"/>
      <c r="D63" s="61"/>
      <c r="E63" s="61"/>
      <c r="F63" s="61"/>
      <c r="G63" s="61"/>
      <c r="H63" s="61"/>
    </row>
    <row r="64" spans="1:9" ht="15.75" thickBot="1">
      <c r="A64" s="61"/>
      <c r="B64" s="269" t="str">
        <f>VLOOKUP(B65,TranslationTable,3,FALSE)</f>
        <v>Tabla 2</v>
      </c>
      <c r="C64" s="61"/>
      <c r="D64" s="61"/>
      <c r="E64" s="61"/>
      <c r="F64" s="61"/>
      <c r="G64" s="61"/>
      <c r="H64" s="61"/>
    </row>
    <row r="65" spans="1:9">
      <c r="A65" s="61"/>
      <c r="B65" s="242" t="s">
        <v>3467</v>
      </c>
      <c r="C65" s="243"/>
      <c r="D65" s="243"/>
      <c r="E65" s="243"/>
      <c r="F65" s="243"/>
      <c r="G65" s="244"/>
      <c r="H65" s="61"/>
    </row>
    <row r="66" spans="1:9" ht="30" customHeight="1">
      <c r="A66" s="61"/>
      <c r="B66" s="313" t="str">
        <f>VLOOKUP(B67,TranslationTable,3,FALSE)</f>
        <v>Tier (nivel)</v>
      </c>
      <c r="C66" s="293" t="str">
        <f>VLOOKUP(C67,TranslationTable,3,FALSE)</f>
        <v>Método de análisis</v>
      </c>
      <c r="D66" s="314" t="str">
        <f>VLOOKUP(D67,TranslationTable,3,FALSE)</f>
        <v>Categoría de impacto</v>
      </c>
      <c r="E66" s="315" t="str">
        <f>VLOOKUP(E67,TranslationTable,3,FALSE)</f>
        <v>Valor</v>
      </c>
      <c r="F66" s="314" t="str">
        <f>VLOOKUP(F67,TranslationTable,3,FALSE)</f>
        <v>Unidad</v>
      </c>
      <c r="G66" s="316" t="str">
        <f>VLOOKUP(F67,TranslationTable,3,FALSE)</f>
        <v>Unidad</v>
      </c>
      <c r="H66" s="61"/>
    </row>
    <row r="67" spans="1:9" ht="30" customHeight="1" thickBot="1">
      <c r="A67" s="61"/>
      <c r="B67" s="291" t="s">
        <v>3468</v>
      </c>
      <c r="C67" s="292" t="s">
        <v>3454</v>
      </c>
      <c r="D67" s="289" t="s">
        <v>3455</v>
      </c>
      <c r="E67" s="289" t="s">
        <v>46</v>
      </c>
      <c r="F67" s="289" t="s">
        <v>3456</v>
      </c>
      <c r="G67" s="290" t="s">
        <v>3434</v>
      </c>
      <c r="H67" s="61"/>
    </row>
    <row r="68" spans="1:9" ht="33" customHeight="1">
      <c r="A68" s="61"/>
      <c r="B68" s="294" t="str">
        <f>VLOOKUP(B69,TranslationTable,3,FALSE)</f>
        <v>TIER 1</v>
      </c>
      <c r="C68" s="759" t="s">
        <v>3457</v>
      </c>
      <c r="D68" s="286" t="str">
        <f>VLOOKUP(D69,TranslationTable,3,FALSE)</f>
        <v>Cambio climático - Total*</v>
      </c>
      <c r="E68" s="760">
        <f>SUM(E70:E76)</f>
        <v>-1</v>
      </c>
      <c r="F68" s="762" t="s">
        <v>3459</v>
      </c>
      <c r="G68" s="753" t="str">
        <f>VLOOKUP(I68,TranslationTable,3,FALSE)</f>
        <v>La sección 6.5.2 de ISO 14067 caracteriza las eliminaciones de CO2 en biomasa como -1 kg CO2 eq/Kg CO2. Del mismo modo, cualquier reemisión de CO2 biogénico se caracterizará como 1 Kg CO2 eq/Kg CO2 (por ejemplo, parte de una materia prima de biomasa se quema para proporcionar calentamiento al proceso).
Si la absorción de CO2 se considera en el cálculo del Cambio Climático - biogénico, de acuerdo con la norma ISO 14067:2018, sección 6.4.9.3. se proporcionará el contenido de carbono biogénico para los estudios de la cuna a la puerta"</v>
      </c>
      <c r="H68" s="61"/>
      <c r="I68" s="207" t="s">
        <v>3558</v>
      </c>
    </row>
    <row r="69" spans="1:9" ht="33" customHeight="1">
      <c r="A69" s="61"/>
      <c r="B69" s="295" t="s">
        <v>3469</v>
      </c>
      <c r="C69" s="758"/>
      <c r="D69" s="276" t="s">
        <v>3458</v>
      </c>
      <c r="E69" s="761"/>
      <c r="F69" s="763"/>
      <c r="G69" s="754"/>
      <c r="H69" s="61"/>
    </row>
    <row r="70" spans="1:9" ht="33" customHeight="1">
      <c r="A70" s="61"/>
      <c r="B70" s="296" t="str">
        <f>VLOOKUP(B71,TranslationTable,3,FALSE)</f>
        <v>TIER 1</v>
      </c>
      <c r="C70" s="764" t="s">
        <v>3457</v>
      </c>
      <c r="D70" s="274" t="str">
        <f>VLOOKUP(D71,TranslationTable,3,FALSE)</f>
        <v>Cambio climático - fósil</v>
      </c>
      <c r="E70" s="737">
        <v>0</v>
      </c>
      <c r="F70" s="751" t="s">
        <v>3459</v>
      </c>
      <c r="G70" s="754"/>
      <c r="H70" s="61"/>
    </row>
    <row r="71" spans="1:9" ht="33" customHeight="1">
      <c r="A71" s="61"/>
      <c r="B71" s="297" t="s">
        <v>3469</v>
      </c>
      <c r="C71" s="765"/>
      <c r="D71" s="277" t="s">
        <v>3460</v>
      </c>
      <c r="E71" s="738"/>
      <c r="F71" s="752"/>
      <c r="G71" s="754"/>
      <c r="H71" s="61"/>
    </row>
    <row r="72" spans="1:9" ht="33" customHeight="1">
      <c r="A72" s="61"/>
      <c r="B72" s="294" t="str">
        <f>VLOOKUP(B73,TranslationTable,3,FALSE)</f>
        <v>TIER 1</v>
      </c>
      <c r="C72" s="757" t="s">
        <v>3457</v>
      </c>
      <c r="D72" s="275" t="str">
        <f>VLOOKUP(D73,TranslationTable,3,FALSE)</f>
        <v>Cambio climático - biogénico</v>
      </c>
      <c r="E72" s="744">
        <v>-1</v>
      </c>
      <c r="F72" s="766" t="s">
        <v>3459</v>
      </c>
      <c r="G72" s="755" t="s">
        <v>3556</v>
      </c>
      <c r="H72" s="61"/>
    </row>
    <row r="73" spans="1:9" ht="33" customHeight="1">
      <c r="A73" s="61"/>
      <c r="B73" s="295" t="s">
        <v>3469</v>
      </c>
      <c r="C73" s="758"/>
      <c r="D73" s="276" t="s">
        <v>3461</v>
      </c>
      <c r="E73" s="745"/>
      <c r="F73" s="763"/>
      <c r="G73" s="755"/>
      <c r="H73" s="61"/>
    </row>
    <row r="74" spans="1:9" ht="33" customHeight="1">
      <c r="A74" s="61"/>
      <c r="B74" s="298" t="str">
        <f>VLOOKUP(B75,TranslationTable,3,FALSE)</f>
        <v>TIER 1</v>
      </c>
      <c r="C74" s="764" t="s">
        <v>3457</v>
      </c>
      <c r="D74" s="274" t="str">
        <f>VLOOKUP(D75,TranslationTable,3,FALSE)</f>
        <v>Cambio climático - uso de suelo y cambio de uso de suelo</v>
      </c>
      <c r="E74" s="737">
        <v>0</v>
      </c>
      <c r="F74" s="751" t="s">
        <v>3459</v>
      </c>
      <c r="G74" s="755"/>
      <c r="H74" s="61"/>
    </row>
    <row r="75" spans="1:9" ht="33" customHeight="1">
      <c r="A75" s="61"/>
      <c r="B75" s="297" t="s">
        <v>3469</v>
      </c>
      <c r="C75" s="765"/>
      <c r="D75" s="277" t="s">
        <v>3462</v>
      </c>
      <c r="E75" s="738"/>
      <c r="F75" s="752"/>
      <c r="G75" s="756"/>
      <c r="H75" s="61"/>
    </row>
    <row r="76" spans="1:9" ht="27.95" customHeight="1">
      <c r="A76" s="61"/>
      <c r="B76" s="294" t="str">
        <f>VLOOKUP(B77,TranslationTable,3,FALSE)</f>
        <v>TIER 1</v>
      </c>
      <c r="C76" s="757" t="s">
        <v>3470</v>
      </c>
      <c r="D76" s="275" t="str">
        <f>VLOOKUP(D77,TranslationTable,3,FALSE)</f>
        <v>Porcentaje de masa de carbono orgánico en el producto</v>
      </c>
      <c r="E76" s="744">
        <v>0</v>
      </c>
      <c r="F76" s="300" t="str">
        <f>VLOOKUP(F77,TranslationTable,3,FALSE)</f>
        <v>% masa</v>
      </c>
      <c r="G76" s="239"/>
      <c r="H76" s="61"/>
    </row>
    <row r="77" spans="1:9" ht="27.95" customHeight="1">
      <c r="A77" s="61"/>
      <c r="B77" s="295" t="s">
        <v>3469</v>
      </c>
      <c r="C77" s="758"/>
      <c r="D77" s="276" t="s">
        <v>3471</v>
      </c>
      <c r="E77" s="745"/>
      <c r="F77" s="301" t="s">
        <v>3472</v>
      </c>
      <c r="G77" s="239"/>
      <c r="H77" s="61"/>
    </row>
    <row r="78" spans="1:9" ht="17.100000000000001" customHeight="1">
      <c r="A78" s="61"/>
      <c r="B78" s="298" t="str">
        <f>VLOOKUP(B79,TranslationTable,3,FALSE)</f>
        <v>TIER 2</v>
      </c>
      <c r="C78" s="727" t="s">
        <v>3474</v>
      </c>
      <c r="D78" s="274" t="str">
        <f>VLOOKUP(D79,TranslationTable,3,FALSE)</f>
        <v>Reducción de la capa de ozono</v>
      </c>
      <c r="E78" s="737"/>
      <c r="F78" s="735" t="s">
        <v>3476</v>
      </c>
      <c r="G78" s="240"/>
      <c r="H78" s="61"/>
    </row>
    <row r="79" spans="1:9" ht="17.100000000000001" customHeight="1">
      <c r="A79" s="61"/>
      <c r="B79" s="297" t="s">
        <v>3473</v>
      </c>
      <c r="C79" s="747"/>
      <c r="D79" s="277" t="s">
        <v>3475</v>
      </c>
      <c r="E79" s="738"/>
      <c r="F79" s="736"/>
      <c r="G79" s="240"/>
      <c r="H79" s="61"/>
    </row>
    <row r="80" spans="1:9" ht="17.100000000000001" customHeight="1">
      <c r="A80" s="61"/>
      <c r="B80" s="294" t="str">
        <f>VLOOKUP(B81,TranslationTable,3,FALSE)</f>
        <v>TIER 2</v>
      </c>
      <c r="C80" s="725" t="s">
        <v>3474</v>
      </c>
      <c r="D80" s="275" t="str">
        <f>VLOOKUP(D81,TranslationTable,3,FALSE)</f>
        <v>Cambio climático global</v>
      </c>
      <c r="E80" s="744"/>
      <c r="F80" s="749" t="s">
        <v>3478</v>
      </c>
      <c r="G80" s="240"/>
      <c r="H80" s="61"/>
    </row>
    <row r="81" spans="1:8" ht="17.100000000000001" customHeight="1">
      <c r="A81" s="61"/>
      <c r="B81" s="295" t="s">
        <v>3473</v>
      </c>
      <c r="C81" s="726"/>
      <c r="D81" s="276" t="s">
        <v>3477</v>
      </c>
      <c r="E81" s="745"/>
      <c r="F81" s="750"/>
      <c r="G81" s="240"/>
      <c r="H81" s="61"/>
    </row>
    <row r="82" spans="1:8" ht="17.100000000000001" customHeight="1">
      <c r="A82" s="61"/>
      <c r="B82" s="298" t="str">
        <f>VLOOKUP(B83,TranslationTable,3,FALSE)</f>
        <v>TIER 2</v>
      </c>
      <c r="C82" s="727" t="s">
        <v>3474</v>
      </c>
      <c r="D82" s="274" t="str">
        <f>VLOOKUP(D83,TranslationTable,3,FALSE)</f>
        <v>Formación de smog fotoquímico</v>
      </c>
      <c r="E82" s="737"/>
      <c r="F82" s="735" t="s">
        <v>3480</v>
      </c>
      <c r="G82" s="240"/>
      <c r="H82" s="61"/>
    </row>
    <row r="83" spans="1:8" ht="17.100000000000001" customHeight="1">
      <c r="A83" s="61"/>
      <c r="B83" s="297" t="s">
        <v>3473</v>
      </c>
      <c r="C83" s="747"/>
      <c r="D83" s="277" t="s">
        <v>3479</v>
      </c>
      <c r="E83" s="738"/>
      <c r="F83" s="736"/>
      <c r="G83" s="240"/>
      <c r="H83" s="61"/>
    </row>
    <row r="84" spans="1:8" ht="17.100000000000001" customHeight="1">
      <c r="A84" s="61"/>
      <c r="B84" s="294" t="str">
        <f>VLOOKUP(B85,TranslationTable,3,FALSE)</f>
        <v>TIER 2</v>
      </c>
      <c r="C84" s="725" t="s">
        <v>3474</v>
      </c>
      <c r="D84" s="275" t="str">
        <f>VLOOKUP(D85,TranslationTable,3,FALSE)</f>
        <v>Acidificación</v>
      </c>
      <c r="E84" s="744"/>
      <c r="F84" s="749" t="s">
        <v>3482</v>
      </c>
      <c r="G84" s="240"/>
      <c r="H84" s="61"/>
    </row>
    <row r="85" spans="1:8" ht="17.100000000000001" customHeight="1">
      <c r="A85" s="61"/>
      <c r="B85" s="295" t="s">
        <v>3473</v>
      </c>
      <c r="C85" s="726"/>
      <c r="D85" s="276" t="s">
        <v>3481</v>
      </c>
      <c r="E85" s="745"/>
      <c r="F85" s="750"/>
      <c r="G85" s="240"/>
      <c r="H85" s="61"/>
    </row>
    <row r="86" spans="1:8" ht="17.100000000000001" customHeight="1">
      <c r="A86" s="61"/>
      <c r="B86" s="298" t="str">
        <f>VLOOKUP(B87,TranslationTable,3,FALSE)</f>
        <v>TIER 2</v>
      </c>
      <c r="C86" s="727" t="s">
        <v>3474</v>
      </c>
      <c r="D86" s="274" t="str">
        <f>VLOOKUP(D87,TranslationTable,3,FALSE)</f>
        <v xml:space="preserve">Eutrofización </v>
      </c>
      <c r="E86" s="737"/>
      <c r="F86" s="735" t="s">
        <v>3484</v>
      </c>
      <c r="G86" s="240"/>
      <c r="H86" s="61"/>
    </row>
    <row r="87" spans="1:8" ht="17.100000000000001" customHeight="1">
      <c r="A87" s="61"/>
      <c r="B87" s="297" t="s">
        <v>3473</v>
      </c>
      <c r="C87" s="747"/>
      <c r="D87" s="277" t="s">
        <v>3483</v>
      </c>
      <c r="E87" s="738"/>
      <c r="F87" s="736"/>
      <c r="G87" s="240"/>
      <c r="H87" s="61"/>
    </row>
    <row r="88" spans="1:8" ht="17.100000000000001" customHeight="1">
      <c r="A88" s="61"/>
      <c r="B88" s="294" t="str">
        <f>VLOOKUP(B89,TranslationTable,3,FALSE)</f>
        <v>TIER 2</v>
      </c>
      <c r="C88" s="725" t="s">
        <v>3474</v>
      </c>
      <c r="D88" s="275" t="str">
        <f>VLOOKUP(D89,TranslationTable,3,FALSE)</f>
        <v>Carcinógenos</v>
      </c>
      <c r="E88" s="744"/>
      <c r="F88" s="749" t="s">
        <v>3486</v>
      </c>
      <c r="G88" s="240"/>
      <c r="H88" s="61"/>
    </row>
    <row r="89" spans="1:8" ht="17.100000000000001" customHeight="1">
      <c r="A89" s="61"/>
      <c r="B89" s="295" t="s">
        <v>3473</v>
      </c>
      <c r="C89" s="726"/>
      <c r="D89" s="276" t="s">
        <v>3485</v>
      </c>
      <c r="E89" s="745"/>
      <c r="F89" s="750"/>
      <c r="G89" s="240"/>
      <c r="H89" s="61"/>
    </row>
    <row r="90" spans="1:8" ht="17.100000000000001" customHeight="1">
      <c r="A90" s="61"/>
      <c r="B90" s="298" t="str">
        <f>VLOOKUP(B91,TranslationTable,3,FALSE)</f>
        <v>TIER 2</v>
      </c>
      <c r="C90" s="727" t="s">
        <v>3474</v>
      </c>
      <c r="D90" s="274" t="str">
        <f>VLOOKUP(D91,TranslationTable,3,FALSE)</f>
        <v>No carcinógenos</v>
      </c>
      <c r="E90" s="737"/>
      <c r="F90" s="735" t="s">
        <v>3486</v>
      </c>
      <c r="G90" s="240"/>
      <c r="H90" s="61"/>
    </row>
    <row r="91" spans="1:8" ht="17.100000000000001" customHeight="1">
      <c r="A91" s="61"/>
      <c r="B91" s="297" t="s">
        <v>3473</v>
      </c>
      <c r="C91" s="747"/>
      <c r="D91" s="277" t="s">
        <v>3487</v>
      </c>
      <c r="E91" s="738"/>
      <c r="F91" s="736"/>
      <c r="G91" s="240"/>
      <c r="H91" s="61"/>
    </row>
    <row r="92" spans="1:8" ht="17.100000000000001" customHeight="1">
      <c r="A92" s="61"/>
      <c r="B92" s="294" t="str">
        <f>VLOOKUP(B93,TranslationTable,3,FALSE)</f>
        <v>TIER 2</v>
      </c>
      <c r="C92" s="725" t="s">
        <v>3474</v>
      </c>
      <c r="D92" s="275" t="str">
        <f>VLOOKUP(D93,TranslationTable,3,FALSE)</f>
        <v>Efectos respiratorios</v>
      </c>
      <c r="E92" s="744"/>
      <c r="F92" s="749" t="s">
        <v>3489</v>
      </c>
      <c r="G92" s="240"/>
      <c r="H92" s="61"/>
    </row>
    <row r="93" spans="1:8" ht="17.100000000000001" customHeight="1">
      <c r="A93" s="61"/>
      <c r="B93" s="295" t="s">
        <v>3473</v>
      </c>
      <c r="C93" s="726"/>
      <c r="D93" s="276" t="s">
        <v>3488</v>
      </c>
      <c r="E93" s="745"/>
      <c r="F93" s="750"/>
      <c r="G93" s="240"/>
      <c r="H93" s="61"/>
    </row>
    <row r="94" spans="1:8" ht="17.100000000000001" customHeight="1">
      <c r="A94" s="61"/>
      <c r="B94" s="298" t="str">
        <f>VLOOKUP(B95,TranslationTable,3,FALSE)</f>
        <v>TIER 2</v>
      </c>
      <c r="C94" s="727" t="s">
        <v>3474</v>
      </c>
      <c r="D94" s="274" t="str">
        <f>VLOOKUP(D95,TranslationTable,3,FALSE)</f>
        <v>Ecotoxicidad</v>
      </c>
      <c r="E94" s="737"/>
      <c r="F94" s="735" t="s">
        <v>3491</v>
      </c>
      <c r="G94" s="240"/>
      <c r="H94" s="61"/>
    </row>
    <row r="95" spans="1:8" ht="17.100000000000001" customHeight="1">
      <c r="A95" s="61"/>
      <c r="B95" s="297" t="s">
        <v>3473</v>
      </c>
      <c r="C95" s="747"/>
      <c r="D95" s="277" t="s">
        <v>3490</v>
      </c>
      <c r="E95" s="738"/>
      <c r="F95" s="736"/>
      <c r="G95" s="240"/>
      <c r="H95" s="61"/>
    </row>
    <row r="96" spans="1:8" ht="30" customHeight="1">
      <c r="A96" s="61"/>
      <c r="B96" s="294" t="str">
        <f>VLOOKUP(B97,TranslationTable,3,FALSE)</f>
        <v>TIER 2</v>
      </c>
      <c r="C96" s="725" t="s">
        <v>3474</v>
      </c>
      <c r="D96" s="275" t="str">
        <f>VLOOKUP(D97,TranslationTable,3,FALSE)</f>
        <v>Agotamiento de combustibles fósiles</v>
      </c>
      <c r="E96" s="744"/>
      <c r="F96" s="749" t="s">
        <v>3493</v>
      </c>
      <c r="G96" s="240"/>
      <c r="H96" s="61"/>
    </row>
    <row r="97" spans="1:8" ht="17.100000000000001" customHeight="1">
      <c r="A97" s="61"/>
      <c r="B97" s="295" t="s">
        <v>3473</v>
      </c>
      <c r="C97" s="726"/>
      <c r="D97" s="276" t="s">
        <v>3492</v>
      </c>
      <c r="E97" s="745"/>
      <c r="F97" s="750"/>
      <c r="G97" s="240"/>
      <c r="H97" s="61"/>
    </row>
    <row r="98" spans="1:8" ht="17.100000000000001" customHeight="1">
      <c r="A98" s="61"/>
      <c r="B98" s="298" t="str">
        <f>VLOOKUP(B99,TranslationTable,3,FALSE)</f>
        <v>TIER 2</v>
      </c>
      <c r="C98" s="727" t="s">
        <v>3494</v>
      </c>
      <c r="D98" s="274" t="str">
        <f>VLOOKUP(D99,TranslationTable,3,FALSE)</f>
        <v>Reducción de la capa de ozono</v>
      </c>
      <c r="E98" s="737"/>
      <c r="F98" s="735" t="s">
        <v>3476</v>
      </c>
      <c r="G98" s="240"/>
      <c r="H98" s="61"/>
    </row>
    <row r="99" spans="1:8" ht="17.100000000000001" customHeight="1">
      <c r="A99" s="61"/>
      <c r="B99" s="297" t="s">
        <v>3473</v>
      </c>
      <c r="C99" s="747"/>
      <c r="D99" s="277" t="s">
        <v>3475</v>
      </c>
      <c r="E99" s="738"/>
      <c r="F99" s="736"/>
      <c r="G99" s="240"/>
      <c r="H99" s="61"/>
    </row>
    <row r="100" spans="1:8" ht="17.100000000000001" customHeight="1">
      <c r="A100" s="61"/>
      <c r="B100" s="294" t="str">
        <f>VLOOKUP(B101,TranslationTable,3,FALSE)</f>
        <v>TIER 2</v>
      </c>
      <c r="C100" s="725" t="s">
        <v>3494</v>
      </c>
      <c r="D100" s="275" t="str">
        <f>VLOOKUP(D101,TranslationTable,3,FALSE)</f>
        <v>Radiación ionizante</v>
      </c>
      <c r="E100" s="744"/>
      <c r="F100" s="749" t="s">
        <v>3496</v>
      </c>
      <c r="G100" s="240"/>
      <c r="H100" s="61"/>
    </row>
    <row r="101" spans="1:8" ht="17.100000000000001" customHeight="1">
      <c r="A101" s="61"/>
      <c r="B101" s="295" t="s">
        <v>3473</v>
      </c>
      <c r="C101" s="726"/>
      <c r="D101" s="276" t="s">
        <v>3495</v>
      </c>
      <c r="E101" s="745"/>
      <c r="F101" s="750"/>
      <c r="G101" s="240"/>
      <c r="H101" s="61"/>
    </row>
    <row r="102" spans="1:8" ht="17.100000000000001" customHeight="1">
      <c r="A102" s="61"/>
      <c r="B102" s="298" t="str">
        <f>VLOOKUP(B103,TranslationTable,3,FALSE)</f>
        <v>TIER 2</v>
      </c>
      <c r="C102" s="727" t="s">
        <v>3494</v>
      </c>
      <c r="D102" s="274" t="str">
        <f>VLOOKUP(D103,TranslationTable,3,FALSE)</f>
        <v>Formación fotoquímica de ozono</v>
      </c>
      <c r="E102" s="737"/>
      <c r="F102" s="735" t="s">
        <v>3498</v>
      </c>
      <c r="G102" s="240"/>
      <c r="H102" s="61"/>
    </row>
    <row r="103" spans="1:8" ht="17.100000000000001" customHeight="1">
      <c r="A103" s="61"/>
      <c r="B103" s="297" t="s">
        <v>3473</v>
      </c>
      <c r="C103" s="747"/>
      <c r="D103" s="277" t="s">
        <v>3497</v>
      </c>
      <c r="E103" s="738"/>
      <c r="F103" s="736"/>
      <c r="G103" s="240"/>
      <c r="H103" s="61"/>
    </row>
    <row r="104" spans="1:8" ht="17.100000000000001" customHeight="1">
      <c r="A104" s="61"/>
      <c r="B104" s="294" t="str">
        <f>VLOOKUP(B105,TranslationTable,3,FALSE)</f>
        <v>TIER 2</v>
      </c>
      <c r="C104" s="725" t="s">
        <v>3494</v>
      </c>
      <c r="D104" s="275" t="str">
        <f>VLOOKUP(D105,TranslationTable,3,FALSE)</f>
        <v>Partículas en suspensión</v>
      </c>
      <c r="E104" s="744"/>
      <c r="F104" s="302" t="str">
        <f>VLOOKUP(F105,TranslationTable,3,FALSE)</f>
        <v>Inc. de enfermedad</v>
      </c>
      <c r="G104" s="240"/>
      <c r="H104" s="61"/>
    </row>
    <row r="105" spans="1:8" ht="17.100000000000001" customHeight="1">
      <c r="A105" s="61"/>
      <c r="B105" s="295" t="s">
        <v>3473</v>
      </c>
      <c r="C105" s="726"/>
      <c r="D105" s="276" t="s">
        <v>3499</v>
      </c>
      <c r="E105" s="745"/>
      <c r="F105" s="301" t="s">
        <v>3500</v>
      </c>
      <c r="G105" s="240"/>
      <c r="H105" s="61"/>
    </row>
    <row r="106" spans="1:8" ht="30" customHeight="1">
      <c r="A106" s="61"/>
      <c r="B106" s="298" t="str">
        <f>VLOOKUP(B107,TranslationTable,3,FALSE)</f>
        <v>TIER 2</v>
      </c>
      <c r="C106" s="727" t="s">
        <v>3494</v>
      </c>
      <c r="D106" s="274" t="str">
        <f>VLOOKUP(D107,TranslationTable,3,FALSE)</f>
        <v>Toxicidad en humanos, no cancerígeno</v>
      </c>
      <c r="E106" s="737"/>
      <c r="F106" s="735" t="s">
        <v>3486</v>
      </c>
      <c r="G106" s="240"/>
      <c r="H106" s="61"/>
    </row>
    <row r="107" spans="1:8" ht="17.100000000000001" customHeight="1">
      <c r="A107" s="61"/>
      <c r="B107" s="297" t="s">
        <v>3473</v>
      </c>
      <c r="C107" s="747"/>
      <c r="D107" s="277" t="s">
        <v>3501</v>
      </c>
      <c r="E107" s="738"/>
      <c r="F107" s="736"/>
      <c r="G107" s="240"/>
      <c r="H107" s="61"/>
    </row>
    <row r="108" spans="1:8" ht="30" customHeight="1">
      <c r="A108" s="61"/>
      <c r="B108" s="294" t="str">
        <f>VLOOKUP(B109,TranslationTable,3,FALSE)</f>
        <v>TIER 2</v>
      </c>
      <c r="C108" s="725" t="s">
        <v>3494</v>
      </c>
      <c r="D108" s="275" t="str">
        <f>VLOOKUP(D109,TranslationTable,3,FALSE)</f>
        <v>Toxicidad en humanos, cancerígeno</v>
      </c>
      <c r="E108" s="744"/>
      <c r="F108" s="749" t="s">
        <v>3486</v>
      </c>
      <c r="G108" s="240"/>
      <c r="H108" s="61"/>
    </row>
    <row r="109" spans="1:8" ht="17.100000000000001" customHeight="1">
      <c r="A109" s="61"/>
      <c r="B109" s="295" t="s">
        <v>3473</v>
      </c>
      <c r="C109" s="726"/>
      <c r="D109" s="276" t="s">
        <v>3502</v>
      </c>
      <c r="E109" s="745"/>
      <c r="F109" s="750"/>
      <c r="G109" s="240"/>
      <c r="H109" s="61"/>
    </row>
    <row r="110" spans="1:8" ht="17.100000000000001" customHeight="1">
      <c r="A110" s="61"/>
      <c r="B110" s="298" t="str">
        <f>VLOOKUP(B111,TranslationTable,3,FALSE)</f>
        <v>TIER 2</v>
      </c>
      <c r="C110" s="727" t="s">
        <v>3494</v>
      </c>
      <c r="D110" s="274" t="str">
        <f>VLOOKUP(D111,TranslationTable,3,FALSE)</f>
        <v>Acidificación</v>
      </c>
      <c r="E110" s="737"/>
      <c r="F110" s="735" t="s">
        <v>3503</v>
      </c>
      <c r="G110" s="240"/>
      <c r="H110" s="61"/>
    </row>
    <row r="111" spans="1:8" ht="17.100000000000001" customHeight="1">
      <c r="A111" s="61"/>
      <c r="B111" s="297" t="s">
        <v>3473</v>
      </c>
      <c r="C111" s="747"/>
      <c r="D111" s="277" t="s">
        <v>3481</v>
      </c>
      <c r="E111" s="738"/>
      <c r="F111" s="736"/>
      <c r="G111" s="240"/>
      <c r="H111" s="61"/>
    </row>
    <row r="112" spans="1:8" ht="17.100000000000001" customHeight="1">
      <c r="A112" s="61"/>
      <c r="B112" s="294" t="str">
        <f>VLOOKUP(B113,TranslationTable,3,FALSE)</f>
        <v>TIER 2</v>
      </c>
      <c r="C112" s="725" t="s">
        <v>3494</v>
      </c>
      <c r="D112" s="275" t="str">
        <f>VLOOKUP(D113,TranslationTable,3,FALSE)</f>
        <v>Eutrofización - Agua dulce</v>
      </c>
      <c r="E112" s="744"/>
      <c r="F112" s="749" t="s">
        <v>3505</v>
      </c>
      <c r="G112" s="240"/>
      <c r="H112" s="61"/>
    </row>
    <row r="113" spans="1:8" ht="17.100000000000001" customHeight="1">
      <c r="A113" s="61"/>
      <c r="B113" s="295" t="s">
        <v>3473</v>
      </c>
      <c r="C113" s="726"/>
      <c r="D113" s="276" t="s">
        <v>3504</v>
      </c>
      <c r="E113" s="745"/>
      <c r="F113" s="750"/>
      <c r="G113" s="240"/>
      <c r="H113" s="61"/>
    </row>
    <row r="114" spans="1:8" ht="17.100000000000001" customHeight="1">
      <c r="A114" s="61"/>
      <c r="B114" s="298" t="str">
        <f>VLOOKUP(B115,TranslationTable,3,FALSE)</f>
        <v>TIER 2</v>
      </c>
      <c r="C114" s="727" t="s">
        <v>3494</v>
      </c>
      <c r="D114" s="274" t="str">
        <f>VLOOKUP(D115,TranslationTable,3,FALSE)</f>
        <v>Eutrofización - Marina</v>
      </c>
      <c r="E114" s="737"/>
      <c r="F114" s="735" t="s">
        <v>3484</v>
      </c>
      <c r="G114" s="240"/>
      <c r="H114" s="61"/>
    </row>
    <row r="115" spans="1:8" ht="17.100000000000001" customHeight="1">
      <c r="A115" s="61"/>
      <c r="B115" s="297" t="s">
        <v>3473</v>
      </c>
      <c r="C115" s="747"/>
      <c r="D115" s="277" t="s">
        <v>3506</v>
      </c>
      <c r="E115" s="738"/>
      <c r="F115" s="736"/>
      <c r="G115" s="240"/>
      <c r="H115" s="61"/>
    </row>
    <row r="116" spans="1:8" ht="17.100000000000001" customHeight="1">
      <c r="A116" s="61"/>
      <c r="B116" s="294" t="str">
        <f>VLOOKUP(B117,TranslationTable,3,FALSE)</f>
        <v>TIER 2</v>
      </c>
      <c r="C116" s="725" t="s">
        <v>3494</v>
      </c>
      <c r="D116" s="275" t="str">
        <f>VLOOKUP(D117,TranslationTable,3,FALSE)</f>
        <v>Eutrofización - Terrestre</v>
      </c>
      <c r="E116" s="744"/>
      <c r="F116" s="749" t="s">
        <v>3508</v>
      </c>
      <c r="G116" s="240"/>
      <c r="H116" s="61"/>
    </row>
    <row r="117" spans="1:8" ht="17.100000000000001" customHeight="1">
      <c r="A117" s="61"/>
      <c r="B117" s="295" t="s">
        <v>3473</v>
      </c>
      <c r="C117" s="726"/>
      <c r="D117" s="276" t="s">
        <v>3507</v>
      </c>
      <c r="E117" s="745"/>
      <c r="F117" s="750"/>
      <c r="G117" s="240"/>
      <c r="H117" s="61"/>
    </row>
    <row r="118" spans="1:8" ht="17.100000000000001" customHeight="1">
      <c r="A118" s="61"/>
      <c r="B118" s="298" t="str">
        <f>VLOOKUP(B119,TranslationTable,3,FALSE)</f>
        <v>TIER 2</v>
      </c>
      <c r="C118" s="727" t="s">
        <v>3494</v>
      </c>
      <c r="D118" s="274" t="str">
        <f>VLOOKUP(D119,TranslationTable,3,FALSE)</f>
        <v>Ecotoxicidad, agua dulce</v>
      </c>
      <c r="E118" s="737"/>
      <c r="F118" s="735" t="s">
        <v>3491</v>
      </c>
      <c r="G118" s="240"/>
      <c r="H118" s="61"/>
    </row>
    <row r="119" spans="1:8" ht="17.100000000000001" customHeight="1">
      <c r="A119" s="61"/>
      <c r="B119" s="297" t="s">
        <v>3473</v>
      </c>
      <c r="C119" s="747"/>
      <c r="D119" s="277" t="s">
        <v>3509</v>
      </c>
      <c r="E119" s="738"/>
      <c r="F119" s="736"/>
      <c r="G119" s="240"/>
      <c r="H119" s="61"/>
    </row>
    <row r="120" spans="1:8" ht="17.100000000000001" customHeight="1">
      <c r="A120" s="61"/>
      <c r="B120" s="294" t="str">
        <f>VLOOKUP(B121,TranslationTable,3,FALSE)</f>
        <v>TIER 2</v>
      </c>
      <c r="C120" s="725" t="s">
        <v>3494</v>
      </c>
      <c r="D120" s="275" t="str">
        <f>VLOOKUP(D121,TranslationTable,3,FALSE)</f>
        <v>Uso de suelo</v>
      </c>
      <c r="E120" s="744"/>
      <c r="F120" s="749" t="s">
        <v>3511</v>
      </c>
      <c r="G120" s="240"/>
      <c r="H120" s="61"/>
    </row>
    <row r="121" spans="1:8" ht="17.100000000000001" customHeight="1">
      <c r="A121" s="61"/>
      <c r="B121" s="295" t="s">
        <v>3473</v>
      </c>
      <c r="C121" s="726"/>
      <c r="D121" s="276" t="s">
        <v>3510</v>
      </c>
      <c r="E121" s="745"/>
      <c r="F121" s="750"/>
      <c r="G121" s="240"/>
      <c r="H121" s="61"/>
    </row>
    <row r="122" spans="1:8" ht="17.100000000000001" customHeight="1">
      <c r="A122" s="61"/>
      <c r="B122" s="298" t="str">
        <f>VLOOKUP(B123,TranslationTable,3,FALSE)</f>
        <v>TIER 2</v>
      </c>
      <c r="C122" s="727" t="s">
        <v>3494</v>
      </c>
      <c r="D122" s="274" t="str">
        <f>VLOOKUP(D123,TranslationTable,3,FALSE)</f>
        <v>Uso de agua</v>
      </c>
      <c r="E122" s="737"/>
      <c r="F122" s="735" t="s">
        <v>3513</v>
      </c>
      <c r="G122" s="240"/>
      <c r="H122" s="61"/>
    </row>
    <row r="123" spans="1:8" ht="17.100000000000001" customHeight="1">
      <c r="A123" s="61"/>
      <c r="B123" s="297" t="s">
        <v>3473</v>
      </c>
      <c r="C123" s="747"/>
      <c r="D123" s="277" t="s">
        <v>3512</v>
      </c>
      <c r="E123" s="738"/>
      <c r="F123" s="736"/>
      <c r="G123" s="240"/>
      <c r="H123" s="61"/>
    </row>
    <row r="124" spans="1:8" ht="17.100000000000001" customHeight="1">
      <c r="A124" s="61"/>
      <c r="B124" s="294" t="str">
        <f>VLOOKUP(B125,TranslationTable,3,FALSE)</f>
        <v>TIER 2</v>
      </c>
      <c r="C124" s="725" t="s">
        <v>3494</v>
      </c>
      <c r="D124" s="275" t="str">
        <f>VLOOKUP(D125,TranslationTable,3,FALSE)</f>
        <v>Uso de recursos - fósiles</v>
      </c>
      <c r="E124" s="744"/>
      <c r="F124" s="749" t="s">
        <v>3515</v>
      </c>
      <c r="G124" s="240"/>
      <c r="H124" s="61"/>
    </row>
    <row r="125" spans="1:8" ht="17.100000000000001" customHeight="1">
      <c r="A125" s="61"/>
      <c r="B125" s="295" t="s">
        <v>3473</v>
      </c>
      <c r="C125" s="726"/>
      <c r="D125" s="276" t="s">
        <v>3514</v>
      </c>
      <c r="E125" s="745"/>
      <c r="F125" s="750"/>
      <c r="G125" s="240"/>
      <c r="H125" s="61"/>
    </row>
    <row r="126" spans="1:8" ht="27.95" customHeight="1">
      <c r="A126" s="61"/>
      <c r="B126" s="298" t="str">
        <f>VLOOKUP(B127,TranslationTable,3,FALSE)</f>
        <v>TIER 2</v>
      </c>
      <c r="C126" s="727" t="s">
        <v>3494</v>
      </c>
      <c r="D126" s="274" t="str">
        <f>VLOOKUP(D127,TranslationTable,3,FALSE)</f>
        <v>Uso de recursos, minerales y metales</v>
      </c>
      <c r="E126" s="737"/>
      <c r="F126" s="735" t="s">
        <v>3517</v>
      </c>
      <c r="G126" s="240"/>
      <c r="H126" s="61"/>
    </row>
    <row r="127" spans="1:8" ht="27.95" customHeight="1">
      <c r="A127" s="61"/>
      <c r="B127" s="297" t="s">
        <v>3473</v>
      </c>
      <c r="C127" s="747"/>
      <c r="D127" s="277" t="s">
        <v>3516</v>
      </c>
      <c r="E127" s="738"/>
      <c r="F127" s="736"/>
      <c r="G127" s="240"/>
      <c r="H127" s="61"/>
    </row>
    <row r="128" spans="1:8" ht="27.95" customHeight="1">
      <c r="A128" s="61"/>
      <c r="B128" s="294" t="str">
        <f>VLOOKUP(B129,TranslationTable,3,FALSE)</f>
        <v>TIER 2</v>
      </c>
      <c r="C128" s="725" t="s">
        <v>3494</v>
      </c>
      <c r="D128" s="275" t="str">
        <f>VLOOKUP(D129,TranslationTable,3,FALSE)</f>
        <v>Toxicidad en humanos, no cancerígeno - orgánicos</v>
      </c>
      <c r="E128" s="744"/>
      <c r="F128" s="742" t="s">
        <v>3486</v>
      </c>
      <c r="G128" s="240"/>
      <c r="H128" s="61"/>
    </row>
    <row r="129" spans="1:9" ht="27.95" customHeight="1">
      <c r="A129" s="61"/>
      <c r="B129" s="295" t="s">
        <v>3473</v>
      </c>
      <c r="C129" s="726"/>
      <c r="D129" s="276" t="s">
        <v>3518</v>
      </c>
      <c r="E129" s="745"/>
      <c r="F129" s="743"/>
      <c r="G129" s="240"/>
      <c r="H129" s="61"/>
    </row>
    <row r="130" spans="1:9" ht="45.95" customHeight="1">
      <c r="A130" s="61"/>
      <c r="B130" s="298" t="str">
        <f>VLOOKUP(B131,TranslationTable,3,FALSE)</f>
        <v>TIER 2</v>
      </c>
      <c r="C130" s="727" t="s">
        <v>3494</v>
      </c>
      <c r="D130" s="274" t="str">
        <f>VLOOKUP(D131,TranslationTable,3,FALSE)</f>
        <v>Toxicidad en humanos, no cancerígeno - inorgánicos</v>
      </c>
      <c r="E130" s="737"/>
      <c r="F130" s="735" t="s">
        <v>3486</v>
      </c>
      <c r="G130" s="729" t="str">
        <f>VLOOKUP(I130,TranslationTable,3,FALSE)</f>
        <v>EF3.0 separa los indicadores de impacto Toxicidad humana, no cancerígeno - inorgánicos y Toxicidad humana, no cancerígeno - metales. En el EF3.1 los dos indicadores se combinan en Toxicidad humana, no cancerígeno - inorgánicos.  La declaración de los dos indicadores individuales, o el impacto combinado en Toxicidad humana, no cancerígeno - inorgánicos es aceptable para esta declaración.</v>
      </c>
      <c r="H130" s="61"/>
      <c r="I130" s="207" t="s">
        <v>3560</v>
      </c>
    </row>
    <row r="131" spans="1:9" ht="45.95" customHeight="1">
      <c r="A131" s="61"/>
      <c r="B131" s="297" t="s">
        <v>3473</v>
      </c>
      <c r="C131" s="747"/>
      <c r="D131" s="277" t="s">
        <v>3519</v>
      </c>
      <c r="E131" s="738"/>
      <c r="F131" s="736"/>
      <c r="G131" s="730"/>
      <c r="H131" s="61"/>
    </row>
    <row r="132" spans="1:9" ht="45.95" customHeight="1">
      <c r="A132" s="61"/>
      <c r="B132" s="294" t="str">
        <f>VLOOKUP(B133,TranslationTable,3,FALSE)</f>
        <v>TIER 2</v>
      </c>
      <c r="C132" s="725" t="s">
        <v>3494</v>
      </c>
      <c r="D132" s="275" t="str">
        <f>VLOOKUP(D133,TranslationTable,3,FALSE)</f>
        <v>Toxicidad en humanos, no cancerígeno - metales</v>
      </c>
      <c r="E132" s="744"/>
      <c r="F132" s="742" t="s">
        <v>3486</v>
      </c>
      <c r="G132" s="731" t="s">
        <v>3559</v>
      </c>
      <c r="H132" s="61"/>
    </row>
    <row r="133" spans="1:9" ht="45.95" customHeight="1">
      <c r="A133" s="61"/>
      <c r="B133" s="295" t="s">
        <v>3473</v>
      </c>
      <c r="C133" s="726"/>
      <c r="D133" s="276" t="s">
        <v>3520</v>
      </c>
      <c r="E133" s="745"/>
      <c r="F133" s="743"/>
      <c r="G133" s="748"/>
      <c r="H133" s="61"/>
    </row>
    <row r="134" spans="1:9" ht="30" customHeight="1">
      <c r="A134" s="61"/>
      <c r="B134" s="298" t="str">
        <f>VLOOKUP(B135,TranslationTable,3,FALSE)</f>
        <v>TIER 2</v>
      </c>
      <c r="C134" s="727" t="s">
        <v>3494</v>
      </c>
      <c r="D134" s="274" t="str">
        <f>VLOOKUP(D135,TranslationTable,3,FALSE)</f>
        <v>Ecotoxicidad, agua dulce - orgánicos</v>
      </c>
      <c r="E134" s="737"/>
      <c r="F134" s="735" t="s">
        <v>3486</v>
      </c>
      <c r="G134" s="739"/>
      <c r="H134" s="61"/>
    </row>
    <row r="135" spans="1:9" ht="17.100000000000001" customHeight="1">
      <c r="A135" s="61"/>
      <c r="B135" s="297" t="s">
        <v>3473</v>
      </c>
      <c r="C135" s="747"/>
      <c r="D135" s="277" t="s">
        <v>3521</v>
      </c>
      <c r="E135" s="738"/>
      <c r="F135" s="736"/>
      <c r="G135" s="740"/>
      <c r="H135" s="61"/>
    </row>
    <row r="136" spans="1:9" ht="45" customHeight="1">
      <c r="A136" s="61"/>
      <c r="B136" s="294" t="str">
        <f>VLOOKUP(B137,TranslationTable,3,FALSE)</f>
        <v>TIER 2</v>
      </c>
      <c r="C136" s="725" t="s">
        <v>3494</v>
      </c>
      <c r="D136" s="275" t="str">
        <f>VLOOKUP(D137,TranslationTable,3,FALSE)</f>
        <v>Ecotoxicidad, agua dulce - inorgánicos</v>
      </c>
      <c r="E136" s="744"/>
      <c r="F136" s="742" t="s">
        <v>3486</v>
      </c>
      <c r="G136" s="729" t="str">
        <f>VLOOKUP(I136,TranslationTable,3,FALSE)</f>
        <v>EF3.0 separa los indicadores de impacto Ecotoxicidad, agua dulce - inorgánicos y Ecotoxicidad, agua dulce - metales.  En el EF3.1 los dos indicadores se combinan en Ecotoxicidad, agua dulce - inorgánicos.  La declaración de los dos indicadores individuales, o el impacto combinado en Ecotoxicidad, agua dulce - inorgánicos es aceptable para esta declaración.</v>
      </c>
      <c r="H136" s="61"/>
      <c r="I136" s="207" t="s">
        <v>3562</v>
      </c>
    </row>
    <row r="137" spans="1:9" ht="45" customHeight="1">
      <c r="A137" s="61"/>
      <c r="B137" s="295" t="s">
        <v>3473</v>
      </c>
      <c r="C137" s="726"/>
      <c r="D137" s="276" t="s">
        <v>3522</v>
      </c>
      <c r="E137" s="745"/>
      <c r="F137" s="743"/>
      <c r="G137" s="730"/>
      <c r="H137" s="61"/>
    </row>
    <row r="138" spans="1:9" ht="45" customHeight="1">
      <c r="A138" s="61"/>
      <c r="B138" s="298" t="str">
        <f>VLOOKUP(B139,TranslationTable,3,FALSE)</f>
        <v>TIER 2</v>
      </c>
      <c r="C138" s="727" t="s">
        <v>3494</v>
      </c>
      <c r="D138" s="274" t="str">
        <f>VLOOKUP(D139,TranslationTable,3,FALSE)</f>
        <v>Ecotoxicidad, agua dulce, metales</v>
      </c>
      <c r="E138" s="737"/>
      <c r="F138" s="735" t="s">
        <v>3486</v>
      </c>
      <c r="G138" s="731" t="s">
        <v>3561</v>
      </c>
      <c r="H138" s="61"/>
    </row>
    <row r="139" spans="1:9" ht="45" customHeight="1" thickBot="1">
      <c r="A139" s="61"/>
      <c r="B139" s="303" t="s">
        <v>3473</v>
      </c>
      <c r="C139" s="728"/>
      <c r="D139" s="278" t="s">
        <v>3523</v>
      </c>
      <c r="E139" s="746"/>
      <c r="F139" s="741"/>
      <c r="G139" s="732"/>
      <c r="H139" s="61"/>
    </row>
    <row r="140" spans="1:9">
      <c r="A140" s="61"/>
      <c r="B140" s="299" t="str">
        <f>VLOOKUP(B141,TranslationTable,3,FALSE)</f>
        <v>*Valor calculado con base en fósil, biogénico y LULUC</v>
      </c>
      <c r="C140" s="61"/>
      <c r="D140" s="61"/>
      <c r="E140" s="61"/>
      <c r="F140" s="61"/>
      <c r="G140" s="61"/>
      <c r="H140" s="61"/>
    </row>
    <row r="141" spans="1:9">
      <c r="A141" s="61"/>
      <c r="B141" s="285" t="s">
        <v>3463</v>
      </c>
      <c r="C141" s="61"/>
      <c r="D141" s="61"/>
      <c r="E141" s="61"/>
      <c r="F141" s="61"/>
      <c r="G141" s="61"/>
      <c r="H141" s="61"/>
    </row>
    <row r="142" spans="1:9">
      <c r="A142" s="61"/>
      <c r="B142" s="61"/>
      <c r="C142" s="61"/>
      <c r="D142" s="61"/>
      <c r="E142" s="61"/>
      <c r="F142" s="61"/>
      <c r="G142" s="61"/>
      <c r="H142" s="61"/>
    </row>
  </sheetData>
  <sheetProtection algorithmName="SHA-512" hashValue="/Xm6xnGaEWqZMOrrQJtqoDAH1CRpdGptLYi/SxscNt5CLPUNbSCmyB1YvmwQPdDimIkTSq6U7Gr94sNDBSMpjQ==" saltValue="6szTpGRkVvAc/TSaE8xx7A==" spinCount="100000" sheet="1"/>
  <protectedRanges>
    <protectedRange algorithmName="SHA-512" hashValue="hBxxibo8E23F6LhPDDrj814zZCGI2lzjKCpwA1rsVtKfZM+VcF2I1B1VHcFw7Cbhu9DUi0BmITZZaX/H3SWHAA==" saltValue="7zKkcM3ATKLF+SWQbeRKsQ==" spinCount="100000" sqref="E68:E69 E48:E49" name="Range1_1"/>
  </protectedRanges>
  <mergeCells count="153">
    <mergeCell ref="A2:D2"/>
    <mergeCell ref="E2:F2"/>
    <mergeCell ref="A3:D3"/>
    <mergeCell ref="B46:C46"/>
    <mergeCell ref="A4:H4"/>
    <mergeCell ref="B25:G25"/>
    <mergeCell ref="C38:G38"/>
    <mergeCell ref="E7:F8"/>
    <mergeCell ref="E13:G14"/>
    <mergeCell ref="E15:G16"/>
    <mergeCell ref="E17:G18"/>
    <mergeCell ref="B20:G20"/>
    <mergeCell ref="C35:G35"/>
    <mergeCell ref="C37:G37"/>
    <mergeCell ref="A5:B5"/>
    <mergeCell ref="B47:C47"/>
    <mergeCell ref="B42:G42"/>
    <mergeCell ref="B22:G22"/>
    <mergeCell ref="F27:G28"/>
    <mergeCell ref="F29:G30"/>
    <mergeCell ref="B35:B36"/>
    <mergeCell ref="B37:B38"/>
    <mergeCell ref="C62:G62"/>
    <mergeCell ref="B59:B60"/>
    <mergeCell ref="B48:C49"/>
    <mergeCell ref="B50:C51"/>
    <mergeCell ref="B52:C53"/>
    <mergeCell ref="B54:C55"/>
    <mergeCell ref="E48:E49"/>
    <mergeCell ref="E54:E55"/>
    <mergeCell ref="F54:F55"/>
    <mergeCell ref="G48:G51"/>
    <mergeCell ref="G52:G55"/>
    <mergeCell ref="F48:F49"/>
    <mergeCell ref="E50:E51"/>
    <mergeCell ref="F50:F51"/>
    <mergeCell ref="E52:E53"/>
    <mergeCell ref="F52:F53"/>
    <mergeCell ref="C61:G61"/>
    <mergeCell ref="C78:C79"/>
    <mergeCell ref="E78:E79"/>
    <mergeCell ref="F78:F79"/>
    <mergeCell ref="E80:E81"/>
    <mergeCell ref="E74:E75"/>
    <mergeCell ref="F74:F75"/>
    <mergeCell ref="G68:G71"/>
    <mergeCell ref="G72:G75"/>
    <mergeCell ref="C76:C77"/>
    <mergeCell ref="E76:E77"/>
    <mergeCell ref="C68:C69"/>
    <mergeCell ref="E68:E69"/>
    <mergeCell ref="F68:F69"/>
    <mergeCell ref="C70:C71"/>
    <mergeCell ref="E70:E71"/>
    <mergeCell ref="F70:F71"/>
    <mergeCell ref="C72:C73"/>
    <mergeCell ref="E72:E73"/>
    <mergeCell ref="F72:F73"/>
    <mergeCell ref="C74:C75"/>
    <mergeCell ref="C88:C89"/>
    <mergeCell ref="C90:C91"/>
    <mergeCell ref="C94:C95"/>
    <mergeCell ref="C92:C93"/>
    <mergeCell ref="C96:C97"/>
    <mergeCell ref="E86:E87"/>
    <mergeCell ref="C86:C87"/>
    <mergeCell ref="F80:F81"/>
    <mergeCell ref="F82:F83"/>
    <mergeCell ref="F84:F85"/>
    <mergeCell ref="F86:F87"/>
    <mergeCell ref="E82:E83"/>
    <mergeCell ref="E84:E85"/>
    <mergeCell ref="C80:C81"/>
    <mergeCell ref="C82:C83"/>
    <mergeCell ref="C84:C85"/>
    <mergeCell ref="F98:F99"/>
    <mergeCell ref="F100:F101"/>
    <mergeCell ref="F102:F103"/>
    <mergeCell ref="F106:F107"/>
    <mergeCell ref="F108:F109"/>
    <mergeCell ref="F88:F89"/>
    <mergeCell ref="F90:F91"/>
    <mergeCell ref="F92:F93"/>
    <mergeCell ref="F94:F95"/>
    <mergeCell ref="F96:F97"/>
    <mergeCell ref="F120:F121"/>
    <mergeCell ref="F122:F123"/>
    <mergeCell ref="F124:F125"/>
    <mergeCell ref="F126:F127"/>
    <mergeCell ref="F128:F129"/>
    <mergeCell ref="F110:F111"/>
    <mergeCell ref="F112:F113"/>
    <mergeCell ref="F114:F115"/>
    <mergeCell ref="F116:F117"/>
    <mergeCell ref="F118:F119"/>
    <mergeCell ref="C108:C109"/>
    <mergeCell ref="C112:C113"/>
    <mergeCell ref="C116:C117"/>
    <mergeCell ref="C120:C121"/>
    <mergeCell ref="C124:C125"/>
    <mergeCell ref="C98:C99"/>
    <mergeCell ref="C102:C103"/>
    <mergeCell ref="C106:C107"/>
    <mergeCell ref="C110:C111"/>
    <mergeCell ref="C114:C115"/>
    <mergeCell ref="E114:E115"/>
    <mergeCell ref="E118:E119"/>
    <mergeCell ref="E122:E123"/>
    <mergeCell ref="C128:C129"/>
    <mergeCell ref="E88:E89"/>
    <mergeCell ref="E92:E93"/>
    <mergeCell ref="E96:E97"/>
    <mergeCell ref="E100:E101"/>
    <mergeCell ref="E104:E105"/>
    <mergeCell ref="E108:E109"/>
    <mergeCell ref="E112:E113"/>
    <mergeCell ref="E116:E117"/>
    <mergeCell ref="E120:E121"/>
    <mergeCell ref="E124:E125"/>
    <mergeCell ref="E128:E129"/>
    <mergeCell ref="E90:E91"/>
    <mergeCell ref="E94:E95"/>
    <mergeCell ref="E98:E99"/>
    <mergeCell ref="E102:E103"/>
    <mergeCell ref="C118:C119"/>
    <mergeCell ref="C122:C123"/>
    <mergeCell ref="C126:C127"/>
    <mergeCell ref="C100:C101"/>
    <mergeCell ref="C104:C105"/>
    <mergeCell ref="C136:C137"/>
    <mergeCell ref="C138:C139"/>
    <mergeCell ref="G136:G137"/>
    <mergeCell ref="G138:G139"/>
    <mergeCell ref="B61:B62"/>
    <mergeCell ref="F134:F135"/>
    <mergeCell ref="E134:E135"/>
    <mergeCell ref="G134:G135"/>
    <mergeCell ref="F138:F139"/>
    <mergeCell ref="F136:F137"/>
    <mergeCell ref="E136:E137"/>
    <mergeCell ref="E138:E139"/>
    <mergeCell ref="C130:C131"/>
    <mergeCell ref="C132:C133"/>
    <mergeCell ref="E132:E133"/>
    <mergeCell ref="E130:E131"/>
    <mergeCell ref="C134:C135"/>
    <mergeCell ref="E126:E127"/>
    <mergeCell ref="G130:G131"/>
    <mergeCell ref="G132:G133"/>
    <mergeCell ref="F132:F133"/>
    <mergeCell ref="F130:F131"/>
    <mergeCell ref="E106:E107"/>
    <mergeCell ref="E110:E111"/>
  </mergeCells>
  <conditionalFormatting sqref="A4">
    <cfRule type="containsText" dxfId="6" priority="3" operator="containsText" text="January 00 1900">
      <formula>NOT(ISERROR(SEARCH("January 00 1900",A4)))</formula>
    </cfRule>
    <cfRule type="cellIs" dxfId="5" priority="4" operator="equal">
      <formula>0</formula>
    </cfRule>
  </conditionalFormatting>
  <conditionalFormatting sqref="B42">
    <cfRule type="expression" dxfId="4" priority="37">
      <formula>#REF!=1</formula>
    </cfRule>
  </conditionalFormatting>
  <hyperlinks>
    <hyperlink ref="A5" r:id="rId1" xr:uid="{90F1B047-A174-4627-8331-1F73DED04D5C}"/>
    <hyperlink ref="A5:B5" r:id="rId2" display="RMIR Training / FAQ" xr:uid="{053F6969-6F5D-4532-97F2-33433DED3A10}"/>
  </hyperlinks>
  <printOptions horizontalCentered="1"/>
  <pageMargins left="0.25" right="0.25" top="0.5" bottom="0.25" header="0.3" footer="0.3"/>
  <pageSetup scale="73" fitToHeight="0" orientation="portrait" r:id="rId3"/>
  <headerFooter differentFirst="1"/>
  <rowBreaks count="1" manualBreakCount="1">
    <brk id="43" max="7" man="1"/>
  </rowBreaks>
  <drawing r:id="rId4"/>
  <extLst>
    <ext xmlns:x14="http://schemas.microsoft.com/office/spreadsheetml/2009/9/main" uri="{78C0D931-6437-407d-A8EE-F0AAD7539E65}">
      <x14:conditionalFormattings>
        <x14:conditionalFormatting xmlns:xm="http://schemas.microsoft.com/office/excel/2006/main">
          <x14:cfRule type="containsText" priority="2" operator="containsText" id="{2E6CD677-2F98-4B1C-9C97-503051330C26}">
            <xm:f>NOT(ISERROR(SEARCH(", , ",A4)))</xm:f>
            <xm:f>", , "</xm:f>
            <x14:dxf>
              <font>
                <color theme="5"/>
              </font>
              <fill>
                <patternFill>
                  <bgColor theme="5"/>
                </patternFill>
              </fill>
            </x14:dxf>
          </x14:cfRule>
          <xm:sqref>A4</xm:sqref>
        </x14:conditionalFormatting>
      </x14:conditionalFormattings>
    </ext>
    <ext xmlns:x14="http://schemas.microsoft.com/office/spreadsheetml/2009/9/main" uri="{CCE6A557-97BC-4b89-ADB6-D9C93CAAB3DF}">
      <x14:dataValidations xmlns:xm="http://schemas.microsoft.com/office/excel/2006/main" xWindow="605" yWindow="474" count="2">
        <x14:dataValidation type="list" allowBlank="1" showInputMessage="1" showErrorMessage="1" xr:uid="{1E0F2355-3F6E-41D8-AD0C-AFCC50A08AFA}">
          <x14:formula1>
            <xm:f>Dropdowns!$D$99:$D$101</xm:f>
          </x14:formula1>
          <xm:sqref>E7:F8</xm:sqref>
        </x14:dataValidation>
        <x14:dataValidation type="list" allowBlank="1" showInputMessage="1" showErrorMessage="1" xr:uid="{EABF102B-3D85-4E61-BC2D-540DFB2F8E7B}">
          <x14:formula1>
            <xm:f>Dropdowns!$D$227:$D$233</xm:f>
          </x14:formula1>
          <xm:sqref>F29:G30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W45"/>
  <sheetViews>
    <sheetView workbookViewId="0">
      <selection activeCell="L16" sqref="L16:S19"/>
    </sheetView>
  </sheetViews>
  <sheetFormatPr defaultColWidth="4.625" defaultRowHeight="14.25"/>
  <cols>
    <col min="1" max="1" width="4.625" style="62" customWidth="1"/>
    <col min="2" max="2" width="4.875" style="62" bestFit="1" customWidth="1"/>
    <col min="3" max="20" width="4.625" style="62"/>
    <col min="21" max="21" width="2.875" style="62" bestFit="1" customWidth="1"/>
    <col min="22" max="16384" width="4.625" style="62"/>
  </cols>
  <sheetData>
    <row r="1" spans="1:21" ht="6.95" customHeight="1">
      <c r="A1" s="246"/>
      <c r="B1" s="246"/>
      <c r="C1" s="246"/>
      <c r="D1" s="246"/>
      <c r="E1" s="246"/>
      <c r="F1" s="246"/>
      <c r="G1" s="246"/>
      <c r="H1" s="246"/>
      <c r="I1" s="246"/>
      <c r="J1" s="246"/>
      <c r="K1" s="246"/>
      <c r="L1" s="246"/>
      <c r="M1" s="246"/>
      <c r="N1" s="246"/>
      <c r="O1" s="246"/>
      <c r="P1" s="246"/>
      <c r="Q1" s="246"/>
      <c r="R1" s="4"/>
      <c r="S1" s="4"/>
      <c r="T1" s="4"/>
    </row>
    <row r="2" spans="1:21" ht="20.25">
      <c r="A2" s="467" t="str">
        <f>VLOOKUP(A3,TranslationTable,3,FALSE)</f>
        <v>Parte G: adjuntos</v>
      </c>
      <c r="B2" s="467"/>
      <c r="C2" s="467"/>
      <c r="D2" s="467"/>
      <c r="E2" s="467"/>
      <c r="F2" s="467"/>
      <c r="G2" s="467"/>
      <c r="H2" s="467"/>
      <c r="I2" s="467"/>
      <c r="J2" s="467"/>
      <c r="K2" s="467"/>
      <c r="L2" s="467"/>
      <c r="M2" s="467"/>
      <c r="N2" s="467"/>
      <c r="O2" s="467"/>
      <c r="P2" s="467"/>
      <c r="Q2" s="247"/>
      <c r="R2" s="153"/>
      <c r="S2" s="153"/>
      <c r="T2" s="153"/>
    </row>
    <row r="3" spans="1:21" ht="15.95" customHeight="1">
      <c r="A3" s="496" t="s">
        <v>3663</v>
      </c>
      <c r="B3" s="496"/>
      <c r="C3" s="496"/>
      <c r="D3" s="496"/>
      <c r="E3" s="496"/>
      <c r="F3" s="496"/>
      <c r="G3" s="496"/>
      <c r="H3" s="496"/>
      <c r="I3" s="496"/>
      <c r="J3" s="496"/>
      <c r="K3" s="496"/>
      <c r="L3" s="496"/>
      <c r="M3" s="496"/>
      <c r="N3" s="496"/>
      <c r="O3" s="496"/>
      <c r="P3" s="496"/>
      <c r="Q3" s="255"/>
      <c r="R3" s="152"/>
      <c r="S3" s="152"/>
      <c r="T3" s="152"/>
      <c r="U3" s="63"/>
    </row>
    <row r="4" spans="1:21" ht="15.95" customHeight="1">
      <c r="A4" s="824" t="str">
        <f>'A - Contact Info'!A4</f>
        <v>, , January 00 1900</v>
      </c>
      <c r="B4" s="824"/>
      <c r="C4" s="824"/>
      <c r="D4" s="824"/>
      <c r="E4" s="824"/>
      <c r="F4" s="824"/>
      <c r="G4" s="824"/>
      <c r="H4" s="824"/>
      <c r="I4" s="824"/>
      <c r="J4" s="824"/>
      <c r="K4" s="824"/>
      <c r="L4" s="824"/>
      <c r="M4" s="824"/>
      <c r="N4" s="824"/>
      <c r="O4" s="824"/>
      <c r="P4" s="824"/>
      <c r="Q4" s="824"/>
      <c r="R4" s="824"/>
      <c r="S4" s="824"/>
      <c r="T4" s="824"/>
      <c r="U4" s="63"/>
    </row>
    <row r="5" spans="1:21" ht="3.95" customHeight="1">
      <c r="A5" s="4"/>
      <c r="B5" s="4"/>
      <c r="C5" s="4"/>
      <c r="D5" s="4"/>
      <c r="E5" s="4"/>
      <c r="F5" s="4"/>
      <c r="G5" s="4"/>
      <c r="H5" s="4"/>
      <c r="I5" s="4"/>
      <c r="J5" s="4"/>
      <c r="K5" s="4"/>
      <c r="L5" s="4"/>
      <c r="M5" s="4"/>
      <c r="N5" s="4"/>
      <c r="O5" s="4"/>
      <c r="P5" s="4"/>
      <c r="Q5" s="4"/>
      <c r="R5" s="4"/>
      <c r="S5" s="4"/>
      <c r="T5" s="4"/>
    </row>
    <row r="6" spans="1:21" ht="15">
      <c r="A6" s="397" t="str">
        <f>VLOOKUP(A7,TranslationTable,3,FALSE)</f>
        <v>Capacitación RMIR / Preguntas Frecuentes</v>
      </c>
      <c r="B6" s="397"/>
      <c r="C6" s="397"/>
      <c r="D6" s="397"/>
      <c r="E6" s="397"/>
      <c r="F6" s="397"/>
      <c r="G6" s="397"/>
      <c r="H6" s="397"/>
      <c r="I6" s="397"/>
      <c r="J6" s="397"/>
      <c r="K6" s="397"/>
      <c r="L6" s="397"/>
      <c r="M6" s="397"/>
      <c r="N6" s="397"/>
      <c r="O6" s="397"/>
      <c r="P6" s="397"/>
      <c r="Q6" s="397"/>
      <c r="R6" s="397"/>
      <c r="S6" s="397"/>
      <c r="T6" s="397"/>
    </row>
    <row r="7" spans="1:21">
      <c r="A7" s="34" t="s">
        <v>15</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30" customHeight="1">
      <c r="A9" s="454" t="str">
        <f>VLOOKUP(A10,TranslationTable,3,FALSE)</f>
        <v>Inserte los siguientes archivos adjuntos como documentos electrónicos con el cuestionario completado o adjúntelos al correo electrónico al enviarlo.  Se recomienda el uso del formato .pdf.</v>
      </c>
      <c r="B9" s="454"/>
      <c r="C9" s="454"/>
      <c r="D9" s="454"/>
      <c r="E9" s="454"/>
      <c r="F9" s="454"/>
      <c r="G9" s="454"/>
      <c r="H9" s="454"/>
      <c r="I9" s="454"/>
      <c r="J9" s="454"/>
      <c r="K9" s="454"/>
      <c r="L9" s="454"/>
      <c r="M9" s="454"/>
      <c r="N9" s="454"/>
      <c r="O9" s="454"/>
      <c r="P9" s="454"/>
      <c r="Q9" s="454"/>
      <c r="R9" s="454"/>
      <c r="S9" s="454"/>
      <c r="T9" s="454"/>
    </row>
    <row r="10" spans="1:21" ht="46.5" hidden="1" customHeight="1">
      <c r="A10" s="33" t="s">
        <v>225</v>
      </c>
      <c r="B10" s="33"/>
      <c r="C10" s="33"/>
      <c r="D10" s="33"/>
      <c r="E10" s="33"/>
      <c r="F10" s="33"/>
      <c r="G10" s="33"/>
      <c r="H10" s="33"/>
      <c r="I10" s="33"/>
      <c r="J10" s="33"/>
      <c r="K10" s="33"/>
      <c r="L10" s="33"/>
      <c r="M10" s="33"/>
      <c r="N10" s="33"/>
      <c r="O10" s="33"/>
      <c r="P10" s="33"/>
      <c r="Q10" s="33"/>
      <c r="R10" s="33"/>
      <c r="S10" s="33"/>
      <c r="T10" s="33"/>
    </row>
    <row r="11" spans="1:21" ht="30" customHeight="1">
      <c r="A11" s="526" t="s">
        <v>226</v>
      </c>
      <c r="B11" s="526"/>
      <c r="C11" s="526"/>
      <c r="D11" s="526"/>
      <c r="E11" s="526"/>
      <c r="F11" s="526"/>
      <c r="G11" s="526"/>
      <c r="H11" s="526"/>
      <c r="I11" s="526"/>
      <c r="J11" s="526"/>
      <c r="K11" s="526"/>
      <c r="L11" s="526"/>
      <c r="M11" s="526"/>
      <c r="N11" s="526"/>
      <c r="O11" s="526"/>
      <c r="P11" s="526"/>
      <c r="Q11" s="526"/>
      <c r="R11" s="526"/>
      <c r="S11" s="526"/>
      <c r="T11" s="526"/>
    </row>
    <row r="12" spans="1:21" ht="6" customHeight="1">
      <c r="A12" s="4"/>
      <c r="B12" s="4"/>
      <c r="C12" s="4"/>
      <c r="D12" s="4"/>
      <c r="E12" s="4"/>
      <c r="F12" s="4"/>
      <c r="G12" s="4"/>
      <c r="H12" s="4"/>
      <c r="I12" s="4"/>
      <c r="J12" s="4"/>
      <c r="K12" s="4"/>
      <c r="L12" s="4"/>
      <c r="M12" s="4"/>
      <c r="N12" s="4"/>
      <c r="O12" s="4"/>
      <c r="P12" s="4"/>
      <c r="Q12" s="4"/>
      <c r="R12" s="4"/>
      <c r="S12" s="4"/>
      <c r="T12" s="4"/>
    </row>
    <row r="13" spans="1:21" ht="60" customHeight="1">
      <c r="A13" s="454" t="str">
        <f>VLOOKUP(A14,TranslationTable,3,FALSE)</f>
        <v>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v>
      </c>
      <c r="B13" s="454"/>
      <c r="C13" s="454"/>
      <c r="D13" s="454"/>
      <c r="E13" s="454"/>
      <c r="F13" s="454"/>
      <c r="G13" s="454"/>
      <c r="H13" s="454"/>
      <c r="I13" s="454"/>
      <c r="J13" s="454"/>
      <c r="K13" s="454"/>
      <c r="L13" s="454"/>
      <c r="M13" s="454"/>
      <c r="N13" s="454"/>
      <c r="O13" s="454"/>
      <c r="P13" s="454"/>
      <c r="Q13" s="454"/>
      <c r="R13" s="454"/>
      <c r="S13" s="454"/>
      <c r="T13" s="454"/>
    </row>
    <row r="14" spans="1:21" hidden="1">
      <c r="A14" s="4" t="s">
        <v>227</v>
      </c>
      <c r="B14" s="4"/>
      <c r="C14" s="4"/>
      <c r="D14" s="4"/>
      <c r="E14" s="4"/>
      <c r="F14" s="4"/>
      <c r="G14" s="4"/>
      <c r="H14" s="4"/>
      <c r="I14" s="4"/>
      <c r="J14" s="4"/>
      <c r="K14" s="4"/>
      <c r="L14" s="4"/>
      <c r="M14" s="4"/>
      <c r="N14" s="4"/>
      <c r="O14" s="4"/>
      <c r="P14" s="4"/>
      <c r="Q14" s="4"/>
      <c r="R14" s="4"/>
      <c r="S14" s="4"/>
      <c r="T14" s="4"/>
    </row>
    <row r="15" spans="1:21" s="75" customFormat="1" ht="39.75" customHeight="1">
      <c r="A15" s="526" t="s">
        <v>228</v>
      </c>
      <c r="B15" s="526"/>
      <c r="C15" s="526"/>
      <c r="D15" s="526"/>
      <c r="E15" s="526"/>
      <c r="F15" s="526"/>
      <c r="G15" s="526"/>
      <c r="H15" s="526"/>
      <c r="I15" s="526"/>
      <c r="J15" s="526"/>
      <c r="K15" s="526"/>
      <c r="L15" s="526"/>
      <c r="M15" s="526"/>
      <c r="N15" s="526"/>
      <c r="O15" s="526"/>
      <c r="P15" s="526"/>
      <c r="Q15" s="526"/>
      <c r="R15" s="526"/>
      <c r="S15" s="526"/>
      <c r="T15" s="526"/>
    </row>
    <row r="16" spans="1:21" ht="15" customHeight="1">
      <c r="A16" s="4"/>
      <c r="B16" s="30"/>
      <c r="C16" s="30"/>
      <c r="D16" s="30"/>
      <c r="E16" s="30"/>
      <c r="F16" s="30"/>
      <c r="G16" s="30"/>
      <c r="H16" s="30"/>
      <c r="I16" s="30"/>
      <c r="J16" s="30"/>
      <c r="K16" s="30"/>
      <c r="L16" s="815"/>
      <c r="M16" s="816"/>
      <c r="N16" s="816"/>
      <c r="O16" s="816"/>
      <c r="P16" s="816"/>
      <c r="Q16" s="816"/>
      <c r="R16" s="816"/>
      <c r="S16" s="817"/>
      <c r="T16" s="30"/>
    </row>
    <row r="17" spans="1:20" ht="30" customHeight="1">
      <c r="A17" s="827" t="str">
        <f>VLOOKUP(K19,TranslationTable,3,FALSE)</f>
        <v>OBLIGATORIO - Hoja de datos de seguridad actual en idioma inglés</v>
      </c>
      <c r="B17" s="827"/>
      <c r="C17" s="827"/>
      <c r="D17" s="827"/>
      <c r="E17" s="827"/>
      <c r="F17" s="827"/>
      <c r="G17" s="827"/>
      <c r="H17" s="827"/>
      <c r="I17" s="827"/>
      <c r="J17" s="827"/>
      <c r="K17" s="828"/>
      <c r="L17" s="818"/>
      <c r="M17" s="819"/>
      <c r="N17" s="819"/>
      <c r="O17" s="819"/>
      <c r="P17" s="819"/>
      <c r="Q17" s="819"/>
      <c r="R17" s="819"/>
      <c r="S17" s="820"/>
      <c r="T17" s="4"/>
    </row>
    <row r="18" spans="1:20" ht="14.25" customHeight="1">
      <c r="A18" s="827"/>
      <c r="B18" s="827"/>
      <c r="C18" s="827"/>
      <c r="D18" s="827"/>
      <c r="E18" s="827"/>
      <c r="F18" s="827"/>
      <c r="G18" s="827"/>
      <c r="H18" s="827"/>
      <c r="I18" s="827"/>
      <c r="J18" s="827"/>
      <c r="K18" s="828"/>
      <c r="L18" s="818"/>
      <c r="M18" s="819"/>
      <c r="N18" s="819"/>
      <c r="O18" s="819"/>
      <c r="P18" s="819"/>
      <c r="Q18" s="819"/>
      <c r="R18" s="819"/>
      <c r="S18" s="820"/>
      <c r="T18" s="4"/>
    </row>
    <row r="19" spans="1:20" ht="14.25" customHeight="1">
      <c r="A19" s="36"/>
      <c r="B19" s="36"/>
      <c r="C19" s="36"/>
      <c r="D19" s="36"/>
      <c r="E19" s="36"/>
      <c r="F19" s="36"/>
      <c r="G19" s="36"/>
      <c r="H19" s="36"/>
      <c r="I19" s="36"/>
      <c r="J19" s="36"/>
      <c r="K19" s="82" t="s">
        <v>229</v>
      </c>
      <c r="L19" s="818"/>
      <c r="M19" s="819"/>
      <c r="N19" s="819"/>
      <c r="O19" s="819"/>
      <c r="P19" s="819"/>
      <c r="Q19" s="819"/>
      <c r="R19" s="819"/>
      <c r="S19" s="820"/>
      <c r="T19" s="4"/>
    </row>
    <row r="20" spans="1:20" ht="14.25" customHeight="1">
      <c r="A20" s="36"/>
      <c r="B20" s="36"/>
      <c r="C20" s="36"/>
      <c r="D20" s="36"/>
      <c r="E20" s="36"/>
      <c r="F20" s="36"/>
      <c r="G20" s="36"/>
      <c r="H20" s="36"/>
      <c r="I20" s="36"/>
      <c r="J20" s="36"/>
      <c r="K20" s="36"/>
      <c r="L20" s="812" t="str">
        <f>VLOOKUP(L21,TranslationTable,3,FALSE)</f>
        <v xml:space="preserve">Inserte el documento aquí como un ícono </v>
      </c>
      <c r="M20" s="813"/>
      <c r="N20" s="813"/>
      <c r="O20" s="813"/>
      <c r="P20" s="813"/>
      <c r="Q20" s="813"/>
      <c r="R20" s="813"/>
      <c r="S20" s="814"/>
      <c r="T20" s="4"/>
    </row>
    <row r="21" spans="1:20" ht="14.25" customHeight="1">
      <c r="A21" s="36"/>
      <c r="B21" s="36"/>
      <c r="C21" s="36"/>
      <c r="D21" s="36"/>
      <c r="E21" s="36"/>
      <c r="F21" s="36"/>
      <c r="G21" s="36"/>
      <c r="H21" s="36"/>
      <c r="I21" s="36"/>
      <c r="J21" s="36"/>
      <c r="K21" s="36"/>
      <c r="L21" s="821" t="s">
        <v>230</v>
      </c>
      <c r="M21" s="822"/>
      <c r="N21" s="822"/>
      <c r="O21" s="822"/>
      <c r="P21" s="822"/>
      <c r="Q21" s="822"/>
      <c r="R21" s="822"/>
      <c r="S21" s="823"/>
      <c r="T21" s="4"/>
    </row>
    <row r="22" spans="1:20" ht="15" customHeight="1">
      <c r="A22" s="4"/>
      <c r="B22" s="30"/>
      <c r="C22" s="30"/>
      <c r="D22" s="30"/>
      <c r="E22" s="30"/>
      <c r="F22" s="30"/>
      <c r="G22" s="30"/>
      <c r="H22" s="30"/>
      <c r="I22" s="30"/>
      <c r="J22" s="30"/>
      <c r="K22" s="30"/>
      <c r="L22" s="815"/>
      <c r="M22" s="816"/>
      <c r="N22" s="816"/>
      <c r="O22" s="816"/>
      <c r="P22" s="816"/>
      <c r="Q22" s="816"/>
      <c r="R22" s="816"/>
      <c r="S22" s="817"/>
      <c r="T22" s="4"/>
    </row>
    <row r="23" spans="1:20" ht="30" customHeight="1">
      <c r="A23" s="621" t="str">
        <f>VLOOKUP(K25,TranslationTable,3,FALSE)</f>
        <v>OBLIGATORIO - Hoja de datos de seguridad actual en los idiomas locales</v>
      </c>
      <c r="B23" s="621"/>
      <c r="C23" s="621"/>
      <c r="D23" s="621"/>
      <c r="E23" s="621"/>
      <c r="F23" s="621"/>
      <c r="G23" s="621"/>
      <c r="H23" s="621"/>
      <c r="I23" s="621"/>
      <c r="J23" s="621"/>
      <c r="K23" s="622"/>
      <c r="L23" s="818"/>
      <c r="M23" s="819"/>
      <c r="N23" s="819"/>
      <c r="O23" s="819"/>
      <c r="P23" s="819"/>
      <c r="Q23" s="819"/>
      <c r="R23" s="819"/>
      <c r="S23" s="820"/>
      <c r="T23" s="4"/>
    </row>
    <row r="24" spans="1:20" ht="14.25" customHeight="1">
      <c r="A24" s="621"/>
      <c r="B24" s="621"/>
      <c r="C24" s="621"/>
      <c r="D24" s="621"/>
      <c r="E24" s="621"/>
      <c r="F24" s="621"/>
      <c r="G24" s="621"/>
      <c r="H24" s="621"/>
      <c r="I24" s="621"/>
      <c r="J24" s="621"/>
      <c r="K24" s="622"/>
      <c r="L24" s="818"/>
      <c r="M24" s="819"/>
      <c r="N24" s="819"/>
      <c r="O24" s="819"/>
      <c r="P24" s="819"/>
      <c r="Q24" s="819"/>
      <c r="R24" s="819"/>
      <c r="S24" s="820"/>
      <c r="T24" s="4"/>
    </row>
    <row r="25" spans="1:20" ht="14.25" customHeight="1">
      <c r="A25" s="36"/>
      <c r="B25" s="36"/>
      <c r="C25" s="36"/>
      <c r="D25" s="36"/>
      <c r="E25" s="36"/>
      <c r="F25" s="36"/>
      <c r="G25" s="36"/>
      <c r="H25" s="36"/>
      <c r="I25" s="36"/>
      <c r="J25" s="36"/>
      <c r="K25" s="82" t="s">
        <v>231</v>
      </c>
      <c r="L25" s="818"/>
      <c r="M25" s="819"/>
      <c r="N25" s="819"/>
      <c r="O25" s="819"/>
      <c r="P25" s="819"/>
      <c r="Q25" s="819"/>
      <c r="R25" s="819"/>
      <c r="S25" s="820"/>
      <c r="T25" s="4"/>
    </row>
    <row r="26" spans="1:20" ht="14.25" customHeight="1">
      <c r="A26" s="36"/>
      <c r="B26" s="36"/>
      <c r="C26" s="36"/>
      <c r="D26" s="36"/>
      <c r="E26" s="36"/>
      <c r="F26" s="36"/>
      <c r="G26" s="36"/>
      <c r="H26" s="36"/>
      <c r="I26" s="36"/>
      <c r="J26" s="36"/>
      <c r="K26" s="36"/>
      <c r="L26" s="812" t="str">
        <f>VLOOKUP(L27,TranslationTable,3,FALSE)</f>
        <v xml:space="preserve">Inserte el documento aquí como un ícono </v>
      </c>
      <c r="M26" s="813"/>
      <c r="N26" s="813"/>
      <c r="O26" s="813"/>
      <c r="P26" s="813"/>
      <c r="Q26" s="813"/>
      <c r="R26" s="813"/>
      <c r="S26" s="814"/>
      <c r="T26" s="4"/>
    </row>
    <row r="27" spans="1:20" ht="14.25" customHeight="1">
      <c r="A27" s="36"/>
      <c r="B27" s="36"/>
      <c r="C27" s="36"/>
      <c r="D27" s="36"/>
      <c r="E27" s="36"/>
      <c r="F27" s="36"/>
      <c r="G27" s="36"/>
      <c r="H27" s="36"/>
      <c r="I27" s="36"/>
      <c r="J27" s="36"/>
      <c r="K27" s="36"/>
      <c r="L27" s="821" t="s">
        <v>230</v>
      </c>
      <c r="M27" s="822"/>
      <c r="N27" s="822"/>
      <c r="O27" s="822"/>
      <c r="P27" s="822"/>
      <c r="Q27" s="822"/>
      <c r="R27" s="822"/>
      <c r="S27" s="823"/>
      <c r="T27" s="4"/>
    </row>
    <row r="28" spans="1:20" ht="45.2" customHeight="1">
      <c r="A28" s="621" t="str">
        <f>VLOOKUP(K33,TranslationTable,3,FALSE)</f>
        <v>OBLIGATORIO - Certificado de Análisis (COA) o Especificación de Producto con rangos. Si no está disponible, complete el archivo adjunto que se muestra con las especificaciones tentativas del producto.</v>
      </c>
      <c r="B28" s="621"/>
      <c r="C28" s="621"/>
      <c r="D28" s="621"/>
      <c r="E28" s="621"/>
      <c r="F28" s="621"/>
      <c r="G28" s="621"/>
      <c r="H28" s="621"/>
      <c r="I28" s="621"/>
      <c r="J28" s="621"/>
      <c r="K28" s="622"/>
      <c r="L28" s="815"/>
      <c r="M28" s="816"/>
      <c r="N28" s="816"/>
      <c r="O28" s="816"/>
      <c r="P28" s="816"/>
      <c r="Q28" s="816"/>
      <c r="R28" s="816"/>
      <c r="S28" s="817"/>
      <c r="T28" s="4"/>
    </row>
    <row r="29" spans="1:20" ht="14.25" customHeight="1">
      <c r="A29" s="621"/>
      <c r="B29" s="621"/>
      <c r="C29" s="621"/>
      <c r="D29" s="621"/>
      <c r="E29" s="621"/>
      <c r="F29" s="621"/>
      <c r="G29" s="621"/>
      <c r="H29" s="621"/>
      <c r="I29" s="621"/>
      <c r="J29" s="621"/>
      <c r="K29" s="622"/>
      <c r="L29" s="818"/>
      <c r="M29" s="819"/>
      <c r="N29" s="819"/>
      <c r="O29" s="819"/>
      <c r="P29" s="819"/>
      <c r="Q29" s="819"/>
      <c r="R29" s="819"/>
      <c r="S29" s="820"/>
      <c r="T29" s="4"/>
    </row>
    <row r="30" spans="1:20" ht="14.25" customHeight="1">
      <c r="A30" s="825" t="s">
        <v>232</v>
      </c>
      <c r="B30" s="825"/>
      <c r="C30" s="825"/>
      <c r="D30" s="825"/>
      <c r="E30" s="825"/>
      <c r="F30" s="825"/>
      <c r="G30" s="825"/>
      <c r="H30" s="825"/>
      <c r="I30" s="825"/>
      <c r="J30" s="825"/>
      <c r="K30" s="826"/>
      <c r="L30" s="818"/>
      <c r="M30" s="819"/>
      <c r="N30" s="819"/>
      <c r="O30" s="819"/>
      <c r="P30" s="819"/>
      <c r="Q30" s="819"/>
      <c r="R30" s="819"/>
      <c r="S30" s="820"/>
      <c r="T30" s="4"/>
    </row>
    <row r="31" spans="1:20" ht="14.25" customHeight="1">
      <c r="A31" s="825"/>
      <c r="B31" s="825"/>
      <c r="C31" s="825"/>
      <c r="D31" s="825"/>
      <c r="E31" s="825"/>
      <c r="F31" s="825"/>
      <c r="G31" s="825"/>
      <c r="H31" s="825"/>
      <c r="I31" s="825"/>
      <c r="J31" s="825"/>
      <c r="K31" s="826"/>
      <c r="L31" s="812" t="str">
        <f>VLOOKUP(L32,TranslationTable,3,FALSE)</f>
        <v xml:space="preserve">Inserte el documento aquí como un ícono </v>
      </c>
      <c r="M31" s="813"/>
      <c r="N31" s="813"/>
      <c r="O31" s="813"/>
      <c r="P31" s="813"/>
      <c r="Q31" s="813"/>
      <c r="R31" s="813"/>
      <c r="S31" s="814"/>
      <c r="T31" s="4"/>
    </row>
    <row r="32" spans="1:20" ht="14.25" customHeight="1">
      <c r="A32" s="825"/>
      <c r="B32" s="825"/>
      <c r="C32" s="825"/>
      <c r="D32" s="825"/>
      <c r="E32" s="825"/>
      <c r="F32" s="825"/>
      <c r="G32" s="825"/>
      <c r="H32" s="825"/>
      <c r="I32" s="825"/>
      <c r="J32" s="825"/>
      <c r="K32" s="826"/>
      <c r="L32" s="821" t="s">
        <v>230</v>
      </c>
      <c r="M32" s="822"/>
      <c r="N32" s="822"/>
      <c r="O32" s="822"/>
      <c r="P32" s="822"/>
      <c r="Q32" s="822"/>
      <c r="R32" s="822"/>
      <c r="S32" s="823"/>
      <c r="T32" s="4"/>
    </row>
    <row r="33" spans="1:23" ht="15" customHeight="1">
      <c r="A33" s="4"/>
      <c r="B33" s="30"/>
      <c r="C33" s="30"/>
      <c r="D33" s="30"/>
      <c r="E33" s="30"/>
      <c r="F33" s="30"/>
      <c r="G33" s="30"/>
      <c r="H33" s="30"/>
      <c r="I33" s="30"/>
      <c r="J33" s="30"/>
      <c r="K33" s="52" t="s">
        <v>233</v>
      </c>
      <c r="L33" s="815"/>
      <c r="M33" s="816"/>
      <c r="N33" s="816"/>
      <c r="O33" s="816"/>
      <c r="P33" s="816"/>
      <c r="Q33" s="816"/>
      <c r="R33" s="816"/>
      <c r="S33" s="817"/>
      <c r="T33" s="4"/>
    </row>
    <row r="34" spans="1:23" ht="14.25" customHeight="1">
      <c r="A34" s="621" t="str">
        <f>VLOOKUP(K36,TranslationTable,3,FALSE)</f>
        <v>Carta Técnica (si no está disponible indíquelo)</v>
      </c>
      <c r="B34" s="621"/>
      <c r="C34" s="621"/>
      <c r="D34" s="621"/>
      <c r="E34" s="621"/>
      <c r="F34" s="621"/>
      <c r="G34" s="621"/>
      <c r="H34" s="621"/>
      <c r="I34" s="621"/>
      <c r="J34" s="621"/>
      <c r="K34" s="622"/>
      <c r="L34" s="818"/>
      <c r="M34" s="819"/>
      <c r="N34" s="819"/>
      <c r="O34" s="819"/>
      <c r="P34" s="819"/>
      <c r="Q34" s="819"/>
      <c r="R34" s="819"/>
      <c r="S34" s="820"/>
      <c r="T34" s="4"/>
    </row>
    <row r="35" spans="1:23" ht="30" customHeight="1">
      <c r="A35" s="621"/>
      <c r="B35" s="621"/>
      <c r="C35" s="621"/>
      <c r="D35" s="621"/>
      <c r="E35" s="621"/>
      <c r="F35" s="621"/>
      <c r="G35" s="621"/>
      <c r="H35" s="621"/>
      <c r="I35" s="621"/>
      <c r="J35" s="621"/>
      <c r="K35" s="622"/>
      <c r="L35" s="818"/>
      <c r="M35" s="819"/>
      <c r="N35" s="819"/>
      <c r="O35" s="819"/>
      <c r="P35" s="819"/>
      <c r="Q35" s="819"/>
      <c r="R35" s="819"/>
      <c r="S35" s="820"/>
      <c r="T35" s="4"/>
    </row>
    <row r="36" spans="1:23" ht="14.25" customHeight="1">
      <c r="A36" s="36"/>
      <c r="B36" s="36"/>
      <c r="C36" s="36"/>
      <c r="D36" s="36"/>
      <c r="E36" s="36"/>
      <c r="F36" s="36"/>
      <c r="G36" s="36"/>
      <c r="H36" s="36"/>
      <c r="I36" s="36"/>
      <c r="J36" s="36"/>
      <c r="K36" s="82" t="s">
        <v>234</v>
      </c>
      <c r="L36" s="818"/>
      <c r="M36" s="819"/>
      <c r="N36" s="819"/>
      <c r="O36" s="819"/>
      <c r="P36" s="819"/>
      <c r="Q36" s="819"/>
      <c r="R36" s="819"/>
      <c r="S36" s="820"/>
      <c r="T36" s="4"/>
    </row>
    <row r="37" spans="1:23" ht="14.25" customHeight="1">
      <c r="A37" s="36"/>
      <c r="B37" s="36"/>
      <c r="C37" s="36"/>
      <c r="D37" s="36"/>
      <c r="E37" s="36"/>
      <c r="F37" s="36"/>
      <c r="G37" s="36"/>
      <c r="H37" s="36"/>
      <c r="I37" s="36"/>
      <c r="J37" s="36"/>
      <c r="K37" s="36"/>
      <c r="L37" s="812" t="str">
        <f>VLOOKUP(L38,TranslationTable,3,FALSE)</f>
        <v xml:space="preserve">Inserte el documento aquí como un ícono </v>
      </c>
      <c r="M37" s="813"/>
      <c r="N37" s="813"/>
      <c r="O37" s="813"/>
      <c r="P37" s="813"/>
      <c r="Q37" s="813"/>
      <c r="R37" s="813"/>
      <c r="S37" s="814"/>
      <c r="T37" s="30"/>
      <c r="U37" s="73"/>
      <c r="V37" s="73"/>
      <c r="W37" s="73"/>
    </row>
    <row r="38" spans="1:23" ht="14.25" customHeight="1">
      <c r="A38" s="37"/>
      <c r="B38" s="37"/>
      <c r="C38" s="37"/>
      <c r="D38" s="37"/>
      <c r="E38" s="37"/>
      <c r="F38" s="37"/>
      <c r="G38" s="37"/>
      <c r="H38" s="37"/>
      <c r="I38" s="37"/>
      <c r="J38" s="37"/>
      <c r="K38" s="37"/>
      <c r="L38" s="821" t="s">
        <v>230</v>
      </c>
      <c r="M38" s="822"/>
      <c r="N38" s="822"/>
      <c r="O38" s="822"/>
      <c r="P38" s="822"/>
      <c r="Q38" s="822"/>
      <c r="R38" s="822"/>
      <c r="S38" s="823"/>
      <c r="T38" s="4"/>
    </row>
    <row r="39" spans="1:23" ht="15" customHeight="1">
      <c r="A39" s="4"/>
      <c r="B39" s="4"/>
      <c r="C39" s="4"/>
      <c r="D39" s="4"/>
      <c r="E39" s="4"/>
      <c r="F39" s="4"/>
      <c r="G39" s="4"/>
      <c r="H39" s="4"/>
      <c r="I39" s="4"/>
      <c r="J39" s="4"/>
      <c r="K39" s="4"/>
      <c r="L39" s="815"/>
      <c r="M39" s="816"/>
      <c r="N39" s="816"/>
      <c r="O39" s="816"/>
      <c r="P39" s="816"/>
      <c r="Q39" s="816"/>
      <c r="R39" s="816"/>
      <c r="S39" s="817"/>
      <c r="T39" s="4"/>
    </row>
    <row r="40" spans="1:23" ht="30" customHeight="1">
      <c r="A40" s="4"/>
      <c r="B40" s="30"/>
      <c r="C40" s="30"/>
      <c r="D40" s="30"/>
      <c r="E40" s="30"/>
      <c r="F40" s="30"/>
      <c r="G40" s="30"/>
      <c r="H40" s="30"/>
      <c r="I40" s="30"/>
      <c r="J40" s="30"/>
      <c r="K40" s="58" t="str">
        <f>VLOOKUP(K41,TranslationTable,3,FALSE)</f>
        <v>Información adicional del proveedor (opcional)</v>
      </c>
      <c r="L40" s="818"/>
      <c r="M40" s="819"/>
      <c r="N40" s="819"/>
      <c r="O40" s="819"/>
      <c r="P40" s="819"/>
      <c r="Q40" s="819"/>
      <c r="R40" s="819"/>
      <c r="S40" s="820"/>
      <c r="T40" s="4"/>
    </row>
    <row r="41" spans="1:23" ht="14.25" customHeight="1">
      <c r="A41" s="4"/>
      <c r="B41" s="36"/>
      <c r="C41" s="36"/>
      <c r="D41" s="36"/>
      <c r="E41" s="36"/>
      <c r="F41" s="36"/>
      <c r="G41" s="36"/>
      <c r="H41" s="36"/>
      <c r="I41" s="36"/>
      <c r="J41" s="36"/>
      <c r="K41" s="82" t="s">
        <v>235</v>
      </c>
      <c r="L41" s="818"/>
      <c r="M41" s="819"/>
      <c r="N41" s="819"/>
      <c r="O41" s="819"/>
      <c r="P41" s="819"/>
      <c r="Q41" s="819"/>
      <c r="R41" s="819"/>
      <c r="S41" s="820"/>
      <c r="T41" s="4"/>
    </row>
    <row r="42" spans="1:23" ht="14.25" customHeight="1">
      <c r="A42" s="36"/>
      <c r="B42" s="36"/>
      <c r="C42" s="36"/>
      <c r="D42" s="36"/>
      <c r="E42" s="36"/>
      <c r="F42" s="36"/>
      <c r="G42" s="36"/>
      <c r="H42" s="36"/>
      <c r="I42" s="36"/>
      <c r="J42" s="36"/>
      <c r="K42" s="36"/>
      <c r="L42" s="818"/>
      <c r="M42" s="819"/>
      <c r="N42" s="819"/>
      <c r="O42" s="819"/>
      <c r="P42" s="819"/>
      <c r="Q42" s="819"/>
      <c r="R42" s="819"/>
      <c r="S42" s="820"/>
      <c r="T42" s="4"/>
    </row>
    <row r="43" spans="1:23" ht="14.25" customHeight="1">
      <c r="A43" s="36"/>
      <c r="B43" s="36"/>
      <c r="C43" s="36"/>
      <c r="D43" s="36"/>
      <c r="E43" s="36"/>
      <c r="F43" s="36"/>
      <c r="G43" s="36"/>
      <c r="H43" s="36"/>
      <c r="I43" s="36"/>
      <c r="J43" s="36"/>
      <c r="K43" s="36"/>
      <c r="L43" s="812" t="str">
        <f>VLOOKUP(L44,TranslationTable,3,FALSE)</f>
        <v xml:space="preserve">Inserte el documento aquí como un ícono </v>
      </c>
      <c r="M43" s="813"/>
      <c r="N43" s="813"/>
      <c r="O43" s="813"/>
      <c r="P43" s="813"/>
      <c r="Q43" s="813"/>
      <c r="R43" s="813"/>
      <c r="S43" s="814"/>
      <c r="T43" s="4"/>
    </row>
    <row r="44" spans="1:23" ht="14.25" customHeight="1">
      <c r="A44" s="4"/>
      <c r="B44" s="4"/>
      <c r="C44" s="4"/>
      <c r="D44" s="4"/>
      <c r="E44" s="4"/>
      <c r="F44" s="4"/>
      <c r="G44" s="4"/>
      <c r="H44" s="4"/>
      <c r="I44" s="4"/>
      <c r="J44" s="4"/>
      <c r="K44" s="4"/>
      <c r="L44" s="821" t="s">
        <v>230</v>
      </c>
      <c r="M44" s="822"/>
      <c r="N44" s="822"/>
      <c r="O44" s="822"/>
      <c r="P44" s="822"/>
      <c r="Q44" s="822"/>
      <c r="R44" s="822"/>
      <c r="S44" s="823"/>
      <c r="T44" s="4"/>
    </row>
    <row r="45" spans="1:23">
      <c r="A45" s="4"/>
      <c r="B45" s="4"/>
      <c r="C45" s="4"/>
      <c r="D45" s="4"/>
      <c r="E45" s="4"/>
      <c r="F45" s="4"/>
      <c r="G45" s="4"/>
      <c r="H45" s="4"/>
      <c r="I45" s="4"/>
      <c r="J45" s="4"/>
      <c r="K45" s="4"/>
      <c r="L45" s="4"/>
      <c r="M45" s="4"/>
      <c r="N45" s="4"/>
      <c r="O45" s="4"/>
      <c r="P45" s="4"/>
      <c r="Q45" s="4"/>
      <c r="R45" s="4"/>
      <c r="S45" s="4"/>
      <c r="T45" s="4"/>
    </row>
  </sheetData>
  <sheetProtection algorithmName="SHA-512" hashValue="Cc5LL7T1mhme5EuCw1ZdohACbz5JkfOIlmkvhvOkvBePHFHte12ihZoxLumbDXjx5h/NC34WnOrkJl8Fqvxr2w==" saltValue="eqU5336CeEqtxSBsXEo5OA==" spinCount="100000" sheet="1"/>
  <mergeCells count="28">
    <mergeCell ref="L44:S44"/>
    <mergeCell ref="A28:K29"/>
    <mergeCell ref="L16:S19"/>
    <mergeCell ref="L22:S25"/>
    <mergeCell ref="L28:S30"/>
    <mergeCell ref="L33:S36"/>
    <mergeCell ref="L27:S27"/>
    <mergeCell ref="L21:S21"/>
    <mergeCell ref="L20:S20"/>
    <mergeCell ref="L26:S26"/>
    <mergeCell ref="L31:S31"/>
    <mergeCell ref="L32:S32"/>
    <mergeCell ref="A30:K32"/>
    <mergeCell ref="A17:K18"/>
    <mergeCell ref="A23:K24"/>
    <mergeCell ref="A34:K35"/>
    <mergeCell ref="A3:P3"/>
    <mergeCell ref="A2:P2"/>
    <mergeCell ref="L43:S43"/>
    <mergeCell ref="L39:S42"/>
    <mergeCell ref="L38:S38"/>
    <mergeCell ref="L37:S37"/>
    <mergeCell ref="A9:T9"/>
    <mergeCell ref="A13:T13"/>
    <mergeCell ref="A11:T11"/>
    <mergeCell ref="A15:T15"/>
    <mergeCell ref="A4:T4"/>
    <mergeCell ref="A6:T6"/>
  </mergeCells>
  <conditionalFormatting sqref="A4">
    <cfRule type="containsText" dxfId="3" priority="7" operator="containsText" text="January 00 1900">
      <formula>NOT(ISERROR(SEARCH("January 00 1900",A4)))</formula>
    </cfRule>
    <cfRule type="cellIs" dxfId="2" priority="8" operator="equal">
      <formula>0</formula>
    </cfRule>
  </conditionalFormatting>
  <conditionalFormatting sqref="A45">
    <cfRule type="containsText" dxfId="1" priority="1" operator="containsText" text=", , January 00 1900">
      <formula>NOT(ISERROR(SEARCH(", , January 00 1900",A45)))</formula>
    </cfRule>
  </conditionalFormatting>
  <hyperlinks>
    <hyperlink ref="A6" r:id="rId1" display="http://corporate.ppg.com/Purchasing/Raw-Material-Introduction-Process.aspx" xr:uid="{00000000-0004-0000-0600-000000000000}"/>
    <hyperlink ref="A6:T6" r:id="rId2" display="https://procurement.ppg.com/Raw-Material-Introduction" xr:uid="{90754E0D-492B-482A-BDFD-2C6865FBBD9B}"/>
  </hyperlinks>
  <printOptions horizontalCentered="1"/>
  <pageMargins left="0.25" right="0.25" top="0.25" bottom="0.2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lcf76f155ced4ddcb4097134ff3c332f xmlns="dee135b8-4841-449a-8d64-3eed09d4091f">
      <Terms xmlns="http://schemas.microsoft.com/office/infopath/2007/PartnerControls"/>
    </lcf76f155ced4ddcb4097134ff3c332f>
    <_ip_UnifiedCompliancePolicyProperties xmlns="http://schemas.microsoft.com/sharepoint/v3" xsi:nil="true"/>
    <TaxCatchAll xmlns="64d9df1f-b4e7-4984-9cde-7517c3a626a6" xsi:nil="true"/>
    <NAME xmlns="dee135b8-4841-449a-8d64-3eed09d409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EFC996B91DDD4EA1F6077387503E1A" ma:contentTypeVersion="21" ma:contentTypeDescription="Create a new document." ma:contentTypeScope="" ma:versionID="30270277a60a4436c4b38b922538e673">
  <xsd:schema xmlns:xsd="http://www.w3.org/2001/XMLSchema" xmlns:xs="http://www.w3.org/2001/XMLSchema" xmlns:p="http://schemas.microsoft.com/office/2006/metadata/properties" xmlns:ns1="http://schemas.microsoft.com/sharepoint/v3" xmlns:ns2="dee135b8-4841-449a-8d64-3eed09d4091f" xmlns:ns3="64d9df1f-b4e7-4984-9cde-7517c3a626a6" targetNamespace="http://schemas.microsoft.com/office/2006/metadata/properties" ma:root="true" ma:fieldsID="96beea5b4ad35be774225575b955c8ce" ns1:_="" ns2:_="" ns3:_="">
    <xsd:import namespace="http://schemas.microsoft.com/sharepoint/v3"/>
    <xsd:import namespace="dee135b8-4841-449a-8d64-3eed09d4091f"/>
    <xsd:import namespace="64d9df1f-b4e7-4984-9cde-7517c3a626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1:_ip_UnifiedCompliancePolicyProperties" minOccurs="0"/>
                <xsd:element ref="ns1:_ip_UnifiedCompliancePolicyUIAction" minOccurs="0"/>
                <xsd:element ref="ns2:MediaServiceObjectDetectorVersions" minOccurs="0"/>
                <xsd:element ref="ns2:NA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135b8-4841-449a-8d64-3eed09d40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2fd6493-12f4-40ee-a142-2575533147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NAME" ma:index="25" nillable="true" ma:displayName="NAME" ma:format="Dropdown" ma:internalName="NAME">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d9df1f-b4e7-4984-9cde-7517c3a626a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644c0c6-ccce-44dd-b615-7704235335bf}" ma:internalName="TaxCatchAll" ma:showField="CatchAllData" ma:web="64d9df1f-b4e7-4984-9cde-7517c3a626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3552D-A9AC-4DE1-B5F4-6D845EF18F31}">
  <ds:schemaRefs>
    <ds:schemaRef ds:uri="http://schemas.microsoft.com/office/2006/documentManagement/type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64d9df1f-b4e7-4984-9cde-7517c3a626a6"/>
    <ds:schemaRef ds:uri="http://purl.org/dc/terms/"/>
    <ds:schemaRef ds:uri="dee135b8-4841-449a-8d64-3eed09d4091f"/>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25DFDAE-0234-4B34-92D0-99C060689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e135b8-4841-449a-8d64-3eed09d4091f"/>
    <ds:schemaRef ds:uri="64d9df1f-b4e7-4984-9cde-7517c3a626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B3DBF7-CA10-481F-9948-8C817DE7AE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112</vt:i4>
      </vt:variant>
    </vt:vector>
  </HeadingPairs>
  <TitlesOfParts>
    <vt:vector size="124" baseType="lpstr">
      <vt:lpstr>Introduction</vt:lpstr>
      <vt:lpstr>A - Contact Info</vt:lpstr>
      <vt:lpstr>B - Product Info</vt:lpstr>
      <vt:lpstr>C - Composition </vt:lpstr>
      <vt:lpstr>PPG Declarable Substances</vt:lpstr>
      <vt:lpstr>D - Regulatory Info</vt:lpstr>
      <vt:lpstr>E - Sustainability</vt:lpstr>
      <vt:lpstr>F - Life Cycle Analysis</vt:lpstr>
      <vt:lpstr>G - Attachments</vt:lpstr>
      <vt:lpstr>Translations</vt:lpstr>
      <vt:lpstr>Substances with Addl Questions</vt:lpstr>
      <vt:lpstr>Dropdowns</vt:lpstr>
      <vt:lpstr>'E - Sustainability'!BiocideRegENG</vt:lpstr>
      <vt:lpstr>BiocideRegENG</vt:lpstr>
      <vt:lpstr>'E - Sustainability'!CASwAddlQuestions</vt:lpstr>
      <vt:lpstr>CASwAddlQuestions</vt:lpstr>
      <vt:lpstr>'E - Sustainability'!ChemInvENG</vt:lpstr>
      <vt:lpstr>ChemInvENG</vt:lpstr>
      <vt:lpstr>'E - Sustainability'!DropDownBiocideRegENG</vt:lpstr>
      <vt:lpstr>DropDownBiocideRegENG</vt:lpstr>
      <vt:lpstr>'E - Sustainability'!DropDownBiocideTRANS</vt:lpstr>
      <vt:lpstr>DropDownBiocideTRANS</vt:lpstr>
      <vt:lpstr>'E - Sustainability'!DropDownChemInvCAENG</vt:lpstr>
      <vt:lpstr>DropDownChemInvCAENG</vt:lpstr>
      <vt:lpstr>'E - Sustainability'!DropDownChemInvCATRANS</vt:lpstr>
      <vt:lpstr>DropDownChemInvCATRANS</vt:lpstr>
      <vt:lpstr>'E - Sustainability'!DropDownChemInvEUENG</vt:lpstr>
      <vt:lpstr>DropDownChemInvEUENG</vt:lpstr>
      <vt:lpstr>'E - Sustainability'!DropDownChemInvEUTRANS</vt:lpstr>
      <vt:lpstr>DropDownChemInvEUTRANS</vt:lpstr>
      <vt:lpstr>'E - Sustainability'!DropDownChemInvSTDENG</vt:lpstr>
      <vt:lpstr>DropDownChemInvSTDENG</vt:lpstr>
      <vt:lpstr>'E - Sustainability'!DropDownChemInvSTDTRANS</vt:lpstr>
      <vt:lpstr>DropDownChemInvSTDTRANS</vt:lpstr>
      <vt:lpstr>'E - Sustainability'!DropDownChemInvUSENG</vt:lpstr>
      <vt:lpstr>DropDownChemInvUSENG</vt:lpstr>
      <vt:lpstr>'E - Sustainability'!DropDownChemInvUSTRANS</vt:lpstr>
      <vt:lpstr>DropDownChemInvUSTRANS</vt:lpstr>
      <vt:lpstr>'E - Sustainability'!DropDownComponentTypeENG</vt:lpstr>
      <vt:lpstr>DropDownComponentTypeENG</vt:lpstr>
      <vt:lpstr>'E - Sustainability'!DropDownComponentTypeTRANS</vt:lpstr>
      <vt:lpstr>DropDownComponentTypeTRANS</vt:lpstr>
      <vt:lpstr>'E - Sustainability'!DropDownDensityENG</vt:lpstr>
      <vt:lpstr>DropDownDensityENG</vt:lpstr>
      <vt:lpstr>'E - Sustainability'!DropDownDensityTRANS</vt:lpstr>
      <vt:lpstr>DropDownDensityTRANS</vt:lpstr>
      <vt:lpstr>'E - Sustainability'!DropDownFlashPointMethENG</vt:lpstr>
      <vt:lpstr>DropDownFlashPointMethENG</vt:lpstr>
      <vt:lpstr>'E - Sustainability'!DropDownFlashPointMethTRANS</vt:lpstr>
      <vt:lpstr>DropDownFlashPointMethTRANS</vt:lpstr>
      <vt:lpstr>'E - Sustainability'!DropDownImpurityENG</vt:lpstr>
      <vt:lpstr>DropDownImpurityENG</vt:lpstr>
      <vt:lpstr>'E - Sustainability'!DropDownImpurityTRANS</vt:lpstr>
      <vt:lpstr>DropDownImpurityTRANS</vt:lpstr>
      <vt:lpstr>DropDownLCADeclaration</vt:lpstr>
      <vt:lpstr>DropDownLCAShipOption</vt:lpstr>
      <vt:lpstr>'E - Sustainability'!DropDownNanoBondENG</vt:lpstr>
      <vt:lpstr>DropDownNanoBondENG</vt:lpstr>
      <vt:lpstr>'E - Sustainability'!DropDownNanoBondTRANS</vt:lpstr>
      <vt:lpstr>DropDownNanoBondTRANS</vt:lpstr>
      <vt:lpstr>'E - Sustainability'!DropDownNanoCompENG</vt:lpstr>
      <vt:lpstr>DropDownNanoCompENG</vt:lpstr>
      <vt:lpstr>'E - Sustainability'!DropDownNanoCompTRANS</vt:lpstr>
      <vt:lpstr>DropDownNanoCompTRANS</vt:lpstr>
      <vt:lpstr>'E - Sustainability'!DropDownNanoDustENG</vt:lpstr>
      <vt:lpstr>DropDownNanoDustENG</vt:lpstr>
      <vt:lpstr>'E - Sustainability'!DropDownNanoDustTRANS</vt:lpstr>
      <vt:lpstr>DropDownNanoDustTRANS</vt:lpstr>
      <vt:lpstr>'E - Sustainability'!DropDownNanoPartSizeENG</vt:lpstr>
      <vt:lpstr>DropDownNanoPartSizeENG</vt:lpstr>
      <vt:lpstr>'E - Sustainability'!DropDownNanoPartSizeTRANS</vt:lpstr>
      <vt:lpstr>DropDownNanoPartSizeTRANS</vt:lpstr>
      <vt:lpstr>'E - Sustainability'!DropDownNanoShapeENG</vt:lpstr>
      <vt:lpstr>DropDownNanoShapeENG</vt:lpstr>
      <vt:lpstr>'E - Sustainability'!DropDownNanoShapeTRANS</vt:lpstr>
      <vt:lpstr>DropDownNanoShapeTRANS</vt:lpstr>
      <vt:lpstr>'E - Sustainability'!DropDownNanoSurfENG</vt:lpstr>
      <vt:lpstr>DropDownNanoSurfENG</vt:lpstr>
      <vt:lpstr>'E - Sustainability'!DropDownNanoSurfTRANS</vt:lpstr>
      <vt:lpstr>DropDownNanoSurfTRANS</vt:lpstr>
      <vt:lpstr>'E - Sustainability'!DropDownPhysicalDescENG</vt:lpstr>
      <vt:lpstr>DropDownPhysicalDescENG</vt:lpstr>
      <vt:lpstr>'E - Sustainability'!DropDownPhysicalDescTRANS</vt:lpstr>
      <vt:lpstr>DropDownPhysicalDescTRANS</vt:lpstr>
      <vt:lpstr>'E - Sustainability'!DropDownPhysStateENG</vt:lpstr>
      <vt:lpstr>DropDownPhysStateENG</vt:lpstr>
      <vt:lpstr>'E - Sustainability'!DropDownPhysStateTRANS</vt:lpstr>
      <vt:lpstr>DropDownPhysStateTRANS</vt:lpstr>
      <vt:lpstr>'E - Sustainability'!DropDownShelfLifeENG</vt:lpstr>
      <vt:lpstr>DropDownShelfLifeENG</vt:lpstr>
      <vt:lpstr>'E - Sustainability'!DropDownShelfLifeTRANS</vt:lpstr>
      <vt:lpstr>DropDownShelfLifeTRANS</vt:lpstr>
      <vt:lpstr>'E - Sustainability'!DropDownTempENG</vt:lpstr>
      <vt:lpstr>DropDownTempENG</vt:lpstr>
      <vt:lpstr>'E - Sustainability'!DropDownTempTRANS</vt:lpstr>
      <vt:lpstr>DropDownTempTRANS</vt:lpstr>
      <vt:lpstr>'E - Sustainability'!DropDownYesNoENG</vt:lpstr>
      <vt:lpstr>DropDownYesNoENG</vt:lpstr>
      <vt:lpstr>'E - Sustainability'!DropDownYesNoTRANS</vt:lpstr>
      <vt:lpstr>DropDownYesNoTRANS</vt:lpstr>
      <vt:lpstr>PARTA</vt:lpstr>
      <vt:lpstr>PARTB</vt:lpstr>
      <vt:lpstr>PARTC</vt:lpstr>
      <vt:lpstr>PARTEREG</vt:lpstr>
      <vt:lpstr>PARTFATTACH</vt:lpstr>
      <vt:lpstr>'A - Contact Info'!Print_Area</vt:lpstr>
      <vt:lpstr>'B - Product Info'!Print_Area</vt:lpstr>
      <vt:lpstr>'C - Composition '!Print_Area</vt:lpstr>
      <vt:lpstr>'D - Regulatory Info'!Print_Area</vt:lpstr>
      <vt:lpstr>'E - Sustainability'!Print_Area</vt:lpstr>
      <vt:lpstr>'F - Life Cycle Analysis'!Print_Area</vt:lpstr>
      <vt:lpstr>'G - Attachments'!Print_Area</vt:lpstr>
      <vt:lpstr>Introduction!Print_Area</vt:lpstr>
      <vt:lpstr>'PPG Declarable Substances'!Print_Area</vt:lpstr>
      <vt:lpstr>'A - Contact Info'!Print_Titles</vt:lpstr>
      <vt:lpstr>'B - Product Info'!Print_Titles</vt:lpstr>
      <vt:lpstr>'C - Composition '!Print_Titles</vt:lpstr>
      <vt:lpstr>'D - Regulatory Info'!Print_Titles</vt:lpstr>
      <vt:lpstr>'E - Sustainability'!Print_Titles</vt:lpstr>
      <vt:lpstr>'F - Life Cycle Analysis'!Print_Titles</vt:lpstr>
      <vt:lpstr>'G - Attachments'!Print_Titles</vt:lpstr>
      <vt:lpstr>Introduction!Print_Titles</vt:lpstr>
      <vt:lpstr>'E - Sustainability'!TranslationTable</vt:lpstr>
      <vt:lpstr>TranslationTable</vt:lpstr>
    </vt:vector>
  </TitlesOfParts>
  <Manager/>
  <Company>PPG Industries,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cdrum@ppg.com</dc:creator>
  <cp:keywords/>
  <dc:description/>
  <cp:lastModifiedBy>Drum, Christina</cp:lastModifiedBy>
  <cp:revision/>
  <cp:lastPrinted>2024-11-04T17:20:02Z</cp:lastPrinted>
  <dcterms:created xsi:type="dcterms:W3CDTF">2010-10-22T19:34:53Z</dcterms:created>
  <dcterms:modified xsi:type="dcterms:W3CDTF">2024-11-05T14:36:55Z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0x010100D6EFC996B91DDD4EA1F6077387503E1A</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y fmtid="{D5CDD505-2E9C-101B-9397-08002B2CF9AE}" pid="9" name="MediaServiceImageTags">
    <vt:lpwstr/>
  </property>
</Properties>
</file>